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Results Senior" sheetId="2" r:id="rId1"/>
    <sheet name="Cum Men" sheetId="3" r:id="rId2"/>
    <sheet name="cum Women" sheetId="4" r:id="rId3"/>
    <sheet name="Team Results" sheetId="5" r:id="rId4"/>
    <sheet name="Results Junior" sheetId="6" r:id="rId5"/>
    <sheet name="Cum Junior" sheetId="7" r:id="rId6"/>
  </sheets>
  <definedNames>
    <definedName name="_xlnm._FilterDatabase" localSheetId="0" hidden="1">'Results Senior'!$A$7:$K$7</definedName>
    <definedName name="CumJuniorAwardsRefCol">'Cum Junior'!$L$6</definedName>
    <definedName name="CumJuniorClubCodeCol">'Cum Junior'!$C$6</definedName>
    <definedName name="CumJuniorEstMaxCol">'Cum Junior'!$AJ$6</definedName>
    <definedName name="CumJuniorFirstAnalCol">'Cum Junior'!$V$6</definedName>
    <definedName name="CumJuniorFormulaLastRacePredictor">'Cum Junior'!$AC$2:$AM$2</definedName>
    <definedName name="CumJuniorFormulaTotal">'Cum Junior'!$J$2:$U$2</definedName>
    <definedName name="CumJuniorLastAnalCol">'Cum Junior'!$AA$6</definedName>
    <definedName name="CumJuniorLastCol">'Cum Junior'!$AQ$6</definedName>
    <definedName name="CumJuniorMakeFirstCol">'Cum Junior'!$AN$6</definedName>
    <definedName name="CumJuniorNameCol">'Cum Junior'!$B$6</definedName>
    <definedName name="CumJuniorPositionCol">'Cum Junior'!$A$6</definedName>
    <definedName name="CumJuniorPrevNoOfRacesCol">'Cum Junior'!$AG$6</definedName>
    <definedName name="CumJuniorPrevPointsCol">'Cum Junior'!$AH$6</definedName>
    <definedName name="CumJuniorR1Col">'Cum Junior'!$D$6</definedName>
    <definedName name="CumJuniorR2Col">'Cum Junior'!$E$6</definedName>
    <definedName name="CumJuniorR3Col">'Cum Junior'!$F$6</definedName>
    <definedName name="CumJuniorR4Col">'Cum Junior'!$G$6</definedName>
    <definedName name="CumJuniorR5Col">'Cum Junior'!$H$6</definedName>
    <definedName name="CumJuniorR6Col">'Cum Junior'!$I$6</definedName>
    <definedName name="CumJuniorRacesRunCol">'Cum Junior'!$N$6</definedName>
    <definedName name="CumJuniorTotalCol">'Cum Junior'!$J$6</definedName>
    <definedName name="CumJuniorU11B">'Cum Junior'!$A$7:$J$25</definedName>
    <definedName name="CumJuniorU11G">'Cum Junior'!$A$27:$J$40</definedName>
    <definedName name="CumJuniorU13B">'Cum Junior'!$A$42:$J$48</definedName>
    <definedName name="CumJuniorU13G">'Cum Junior'!$A$50:$J$57</definedName>
    <definedName name="CumJuniorU15B">'Cum Junior'!$A$59:$J$66</definedName>
    <definedName name="CumJuniorU15G">'Cum Junior'!$A$68:$J$72</definedName>
    <definedName name="CumJuniorU17B">'Cum Junior'!$A$74:$J$77</definedName>
    <definedName name="CumJuniorU17G">'Cum Junior'!$A$79:$J$82</definedName>
    <definedName name="CumJuniorWeightedSortCol">'Cum Junior'!$U$6</definedName>
    <definedName name="CumMenAwardsRefCol">'Cum Men'!$M$6</definedName>
    <definedName name="CumMenClubCodeCol">'Cum Men'!$D$6</definedName>
    <definedName name="CumMenEligibleCol">'Cum Men'!$L$6</definedName>
    <definedName name="CumMenESPositionCol">'Cum Men'!$B$6</definedName>
    <definedName name="CumMenEstMaxCol">'Cum Men'!$AK$6</definedName>
    <definedName name="CumMenFirstAnalCol">'Cum Men'!$W$6</definedName>
    <definedName name="CumMenFormulaLastRacePredictor">'Cum Men'!$AD$2:$AN$2</definedName>
    <definedName name="CumMenFormulaTotal">'Cum Men'!$K$2:$V$2</definedName>
    <definedName name="CumMenLastAnalCol">'Cum Men'!$AB$6</definedName>
    <definedName name="CumMenLastCol">'Cum Men'!$AR$6</definedName>
    <definedName name="CumMenMakeFirstCol">'Cum Men'!$AO$6</definedName>
    <definedName name="CumMenNameCol">'Cum Men'!$C$6</definedName>
    <definedName name="CumMenPositionCol">'Cum Men'!$A$6</definedName>
    <definedName name="CumMenPrevNoOfRacesCol">'Cum Men'!$AH$6</definedName>
    <definedName name="CumMenPrevPointsCol">'Cum Men'!$AI$6</definedName>
    <definedName name="CumMenR1Col">'Cum Men'!$E$6</definedName>
    <definedName name="CumMenR2Col">'Cum Men'!$F$6</definedName>
    <definedName name="CumMenR3Col">'Cum Men'!$G$6</definedName>
    <definedName name="CumMenR4Col">'Cum Men'!$H$6</definedName>
    <definedName name="CumMenR5Col">'Cum Men'!$I$6</definedName>
    <definedName name="CumMenR6Col">'Cum Men'!$J$6</definedName>
    <definedName name="CumMenRace2Input">'Cum Men'!$F$2</definedName>
    <definedName name="CumMenRacesRunCol">'Cum Men'!$O$6</definedName>
    <definedName name="CumMenTotalCol">'Cum Men'!$K$6</definedName>
    <definedName name="CumMenweightedSortCol">'Cum Men'!$V$6</definedName>
    <definedName name="CumWomenAwardsRefCol">'cum Women'!$M$6</definedName>
    <definedName name="CumWomenClubCodeCol">'cum Women'!$D$6</definedName>
    <definedName name="CumWomenEligibleCol">'cum Women'!$L$6</definedName>
    <definedName name="CumWomenESPositionCol">'cum Women'!$B$6</definedName>
    <definedName name="CumWomenEstMaxCol">'cum Women'!$AK$6</definedName>
    <definedName name="CumWomenFirstAnalCol">'cum Women'!$W$6</definedName>
    <definedName name="CumWomenFormulaLastRacePredictor">'cum Women'!$AD$2:$AN$2</definedName>
    <definedName name="CumWomenFormulaTotal">'cum Women'!$K$2:$V$2</definedName>
    <definedName name="CumWomenLastAnalCol">'cum Women'!$AB$6</definedName>
    <definedName name="CumWomenLastCol">'cum Women'!$AR$6</definedName>
    <definedName name="CumWomenMakeFirstCol">'cum Women'!$AO$6</definedName>
    <definedName name="CumWomenNameCol">'cum Women'!$C$6</definedName>
    <definedName name="CumWomenPositionCol">'cum Women'!$A$6</definedName>
    <definedName name="CumWomenPrevNoOfRacesCol">'cum Women'!$AH$6</definedName>
    <definedName name="CumWomenPrevPointsCol">'cum Women'!$AI$6</definedName>
    <definedName name="CumWomenR1Col">'cum Women'!$E$6</definedName>
    <definedName name="CumWomenR2Col">'cum Women'!$F$6</definedName>
    <definedName name="CumWomenR3Col">'cum Women'!$G$6</definedName>
    <definedName name="CumWomenR4Col">'cum Women'!$H$6</definedName>
    <definedName name="CumWomenR5Col">'cum Women'!$I$6</definedName>
    <definedName name="CumWomenR6Col">'cum Women'!$J$6</definedName>
    <definedName name="CumWomenRacesRunCol">'cum Women'!$O$6</definedName>
    <definedName name="CumWomenTotalCol">'cum Women'!$K$6</definedName>
    <definedName name="CumWomenWeightedSortCol">'cum Women'!$V$6</definedName>
    <definedName name="Men_35">'Cum Men'!$A$28:$K$52</definedName>
    <definedName name="Men_40">'Cum Men'!$A$54:$K$87</definedName>
    <definedName name="Men_45">'Cum Men'!$A$89:$K$118</definedName>
    <definedName name="Men_50">'Cum Men'!$A$120:$K$159</definedName>
    <definedName name="Men_55">'Cum Men'!$A$161:$K$199</definedName>
    <definedName name="Men_60">'Cum Men'!$A$201:$K$228</definedName>
    <definedName name="Men_65">'Cum Men'!$A$230:$K$250</definedName>
    <definedName name="Men_70">'Cum Men'!$A$252:$K$263</definedName>
    <definedName name="_xlnm.Print_Area" localSheetId="5">'Cum Junior'!$A$7:$J$79</definedName>
    <definedName name="_xlnm.Print_Area" localSheetId="1">'Cum Men'!$A$7:$L$263</definedName>
    <definedName name="_xlnm.Print_Area" localSheetId="2">'cum Women'!$A$7:$L$192</definedName>
    <definedName name="_xlnm.Print_Area" localSheetId="4">'Results Junior'!$A$13:$G$89</definedName>
    <definedName name="_xlnm.Print_Area" localSheetId="3">'Team Results'!$A$16:$AI$78</definedName>
    <definedName name="_xlnm.Print_Titles" localSheetId="5">'Cum Junior'!$4:$6</definedName>
    <definedName name="_xlnm.Print_Titles" localSheetId="1">'Cum Men'!$4:$6</definedName>
    <definedName name="_xlnm.Print_Titles" localSheetId="2">'cum Women'!$4:$6</definedName>
    <definedName name="_xlnm.Print_Titles" localSheetId="4">'Results Junior'!$11:$11</definedName>
    <definedName name="_xlnm.Print_Titles" localSheetId="0">'Results Senior'!$5:$6</definedName>
    <definedName name="ResultsClubCodeColSenior">'Results Senior'!$F$7</definedName>
    <definedName name="ResultsClubFullColSenior">'Results Senior'!$E$7</definedName>
    <definedName name="ResultsDNFEndRowSenior">'Results Senior'!$C$2</definedName>
    <definedName name="ResultsDNFStartRowSenior">'Results Senior'!$C$1</definedName>
    <definedName name="ResultsHeaderRowSenior">'Results Senior'!$A$7</definedName>
    <definedName name="ResultsJuniorBlock">'Results Junior'!$A$2:$I$4</definedName>
    <definedName name="ResultsJuniorBlock2">'Results Junior'!$A$4:$I$4</definedName>
    <definedName name="ResultsJuniorClubCodeCol">'Results Junior'!$E$3</definedName>
    <definedName name="ResultsJuniorClubFullCol">'Results Junior'!$D$3</definedName>
    <definedName name="ResultsJuniorHeader">'Results Junior'!$A$11</definedName>
    <definedName name="ResultsJuniorNameCol">'Results Junior'!$C$3</definedName>
    <definedName name="ResultsJuniorPointsCol">'Results Junior'!$G$3</definedName>
    <definedName name="ResultsJuniorPositionCol">'Results Junior'!$A$3</definedName>
    <definedName name="ResultsJuniorPreRegCol">'Results Junior'!$H$3</definedName>
    <definedName name="ResultsJuniorRaceNoCol">'Results Junior'!$B$3</definedName>
    <definedName name="ResultsJuniorTimeCol">'Results Junior'!$F$3</definedName>
    <definedName name="ResultsJuniorTimeFormat">'Results Junior'!$F$4</definedName>
    <definedName name="ResultsNameColSenior">'Results Senior'!$D$7</definedName>
    <definedName name="ResultsNumberColSenior">'Results Senior'!$B$7</definedName>
    <definedName name="SeniorMen">'Cum Men'!$A$7:$K$26</definedName>
    <definedName name="SeniorWomen">'cum Women'!$A$7:$K$31</definedName>
    <definedName name="TeamFormula1">'Team Results'!$B$1:$AI$1</definedName>
    <definedName name="TeamPointsByRace1">'Team Results'!$B$84:$R$90</definedName>
    <definedName name="TeamPointsByRace2">'Team Results'!$T$84:$AJ$90</definedName>
    <definedName name="TeamResultFinalPositionRow">'Team Results'!$A$57</definedName>
    <definedName name="TeamResultFinalTotalRow">'Team Results'!$A$56</definedName>
    <definedName name="TeamResultPositionRow">'Team Results'!$A$42</definedName>
    <definedName name="TeamResultPrevPositionRow">'Team Results'!$A$55</definedName>
    <definedName name="TeamResultsClubs">'Team Results'!$B$3:$R$3</definedName>
    <definedName name="TeamResultsFigs">'Team Results'!$B$19:$R$39</definedName>
    <definedName name="TeamResultsFigs2">'Team Results'!$B$44:$R$54</definedName>
    <definedName name="TeamResultsHeaderRow">'Team Results'!$A$18</definedName>
    <definedName name="TeamResultsPreviousRaceHeader">'Team Results'!$A$106</definedName>
    <definedName name="TeamResultsTable">'Team Results'!$A$16:$AJ$60</definedName>
    <definedName name="TeamResultsTotalRow">'Team Results'!$A$40</definedName>
    <definedName name="ToFile1">'Team Results'!$A$15</definedName>
    <definedName name="ToFile10">'Cum Junior'!$O$3</definedName>
    <definedName name="ToFile2">'Team Results'!$S$15</definedName>
    <definedName name="ToFile3">'Cum Men'!$D$5</definedName>
    <definedName name="ToFile4">'cum Women'!$D$5</definedName>
    <definedName name="ToFile5">'Cum Junior'!$C$5</definedName>
    <definedName name="ToFile6">'Team Results'!$Q$16</definedName>
    <definedName name="ToFile7">'Team Results'!$AI$16</definedName>
    <definedName name="ToFile8">'Cum Men'!$P$3</definedName>
    <definedName name="ToFile9">'cum Women'!$P$3</definedName>
    <definedName name="Women35">'cum Women'!$A$33:$K$43</definedName>
    <definedName name="Women40">'cum Women'!$A$45:$K$66</definedName>
    <definedName name="Women45">'cum Women'!$A$68:$K$92</definedName>
    <definedName name="Women50">'cum Women'!$A$94:$K$125</definedName>
    <definedName name="Women55">'cum Women'!$A$127:$K$151</definedName>
    <definedName name="Women60">'cum Women'!$A$153:$K$170</definedName>
    <definedName name="Women65">'cum Women'!$A$172:$K$182</definedName>
    <definedName name="Women70">'cum Women'!$A$184:$K$192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1" i="7"/>
  <c r="Q81"/>
  <c r="N81"/>
  <c r="O81" s="1"/>
  <c r="M81"/>
  <c r="U81" s="1"/>
  <c r="J81"/>
  <c r="S81" s="1"/>
  <c r="S80"/>
  <c r="R80"/>
  <c r="T80" s="1"/>
  <c r="N80"/>
  <c r="O80" s="1"/>
  <c r="M80"/>
  <c r="U80" s="1"/>
  <c r="J80"/>
  <c r="P79"/>
  <c r="Q80" s="1"/>
  <c r="R76"/>
  <c r="Q76"/>
  <c r="O76"/>
  <c r="N76"/>
  <c r="J76"/>
  <c r="R75"/>
  <c r="Q75"/>
  <c r="N75"/>
  <c r="O75" s="1"/>
  <c r="M75"/>
  <c r="U75" s="1"/>
  <c r="J75"/>
  <c r="S75" s="1"/>
  <c r="P74"/>
  <c r="T71"/>
  <c r="S71"/>
  <c r="R71"/>
  <c r="Q71"/>
  <c r="O71"/>
  <c r="N71"/>
  <c r="J71"/>
  <c r="M71" s="1"/>
  <c r="U71" s="1"/>
  <c r="R70"/>
  <c r="Q70"/>
  <c r="O70"/>
  <c r="N70"/>
  <c r="J70"/>
  <c r="R69"/>
  <c r="Q69"/>
  <c r="N69"/>
  <c r="O69" s="1"/>
  <c r="M69"/>
  <c r="U69" s="1"/>
  <c r="J69"/>
  <c r="S69" s="1"/>
  <c r="P68"/>
  <c r="T65"/>
  <c r="S65"/>
  <c r="R65"/>
  <c r="Q65"/>
  <c r="O65"/>
  <c r="N65"/>
  <c r="J65"/>
  <c r="M65" s="1"/>
  <c r="U65" s="1"/>
  <c r="R64"/>
  <c r="Q64"/>
  <c r="O64"/>
  <c r="N64"/>
  <c r="J64"/>
  <c r="R63"/>
  <c r="Q63"/>
  <c r="N63"/>
  <c r="O63" s="1"/>
  <c r="M63"/>
  <c r="U63" s="1"/>
  <c r="J63"/>
  <c r="S63" s="1"/>
  <c r="S62"/>
  <c r="R62"/>
  <c r="T62" s="1"/>
  <c r="Q62"/>
  <c r="N62"/>
  <c r="O62" s="1"/>
  <c r="M62"/>
  <c r="U62" s="1"/>
  <c r="J62"/>
  <c r="T61"/>
  <c r="S61"/>
  <c r="R61"/>
  <c r="Q61"/>
  <c r="O61"/>
  <c r="N61"/>
  <c r="J61"/>
  <c r="M61" s="1"/>
  <c r="U61" s="1"/>
  <c r="R60"/>
  <c r="Q60"/>
  <c r="O60"/>
  <c r="N60"/>
  <c r="J60"/>
  <c r="P59"/>
  <c r="S56"/>
  <c r="R56"/>
  <c r="T56" s="1"/>
  <c r="Q56"/>
  <c r="N56"/>
  <c r="O56" s="1"/>
  <c r="M56"/>
  <c r="U56" s="1"/>
  <c r="J56"/>
  <c r="T55"/>
  <c r="S55"/>
  <c r="R55"/>
  <c r="Q55"/>
  <c r="O55"/>
  <c r="N55"/>
  <c r="J55"/>
  <c r="M55" s="1"/>
  <c r="U55" s="1"/>
  <c r="R54"/>
  <c r="Q54"/>
  <c r="O54"/>
  <c r="N54"/>
  <c r="J54"/>
  <c r="R53"/>
  <c r="Q53"/>
  <c r="N53"/>
  <c r="O53" s="1"/>
  <c r="M53"/>
  <c r="U53" s="1"/>
  <c r="J53"/>
  <c r="S53" s="1"/>
  <c r="S52"/>
  <c r="R52"/>
  <c r="T52" s="1"/>
  <c r="Q52"/>
  <c r="N52"/>
  <c r="O52" s="1"/>
  <c r="M52"/>
  <c r="U52" s="1"/>
  <c r="J52"/>
  <c r="T51"/>
  <c r="S51"/>
  <c r="R51"/>
  <c r="O51"/>
  <c r="N51"/>
  <c r="J51"/>
  <c r="M51" s="1"/>
  <c r="U51" s="1"/>
  <c r="P50"/>
  <c r="Q51" s="1"/>
  <c r="R47"/>
  <c r="Q47"/>
  <c r="N47"/>
  <c r="O47" s="1"/>
  <c r="M47"/>
  <c r="U47" s="1"/>
  <c r="J47"/>
  <c r="S47" s="1"/>
  <c r="S46"/>
  <c r="R46"/>
  <c r="Q46"/>
  <c r="N46"/>
  <c r="O46" s="1"/>
  <c r="M46"/>
  <c r="U46" s="1"/>
  <c r="J46"/>
  <c r="S45"/>
  <c r="T45" s="1"/>
  <c r="R45"/>
  <c r="Q45"/>
  <c r="N45"/>
  <c r="O45" s="1"/>
  <c r="M45"/>
  <c r="U45" s="1"/>
  <c r="J45"/>
  <c r="R44"/>
  <c r="Q44"/>
  <c r="O44"/>
  <c r="N44"/>
  <c r="J44"/>
  <c r="R43"/>
  <c r="T43" s="1"/>
  <c r="Q43"/>
  <c r="O43"/>
  <c r="N43"/>
  <c r="M43"/>
  <c r="U43" s="1"/>
  <c r="J43"/>
  <c r="S43" s="1"/>
  <c r="P42"/>
  <c r="S39"/>
  <c r="T39" s="1"/>
  <c r="R39"/>
  <c r="Q39"/>
  <c r="N39"/>
  <c r="O39" s="1"/>
  <c r="M39"/>
  <c r="U39" s="1"/>
  <c r="J39"/>
  <c r="R38"/>
  <c r="Q38"/>
  <c r="O38"/>
  <c r="N38"/>
  <c r="J38"/>
  <c r="R37"/>
  <c r="Q37"/>
  <c r="O37"/>
  <c r="N37"/>
  <c r="J37"/>
  <c r="S37" s="1"/>
  <c r="S36"/>
  <c r="R36"/>
  <c r="T36" s="1"/>
  <c r="Q36"/>
  <c r="N36"/>
  <c r="O36" s="1"/>
  <c r="M36"/>
  <c r="U36" s="1"/>
  <c r="J36"/>
  <c r="S35"/>
  <c r="T35" s="1"/>
  <c r="R35"/>
  <c r="Q35"/>
  <c r="N35"/>
  <c r="O35" s="1"/>
  <c r="M35"/>
  <c r="U35" s="1"/>
  <c r="J35"/>
  <c r="R34"/>
  <c r="Q34"/>
  <c r="O34"/>
  <c r="N34"/>
  <c r="J34"/>
  <c r="R33"/>
  <c r="Q33"/>
  <c r="O33"/>
  <c r="N33"/>
  <c r="J33"/>
  <c r="S33" s="1"/>
  <c r="S32"/>
  <c r="R32"/>
  <c r="T32" s="1"/>
  <c r="Q32"/>
  <c r="N32"/>
  <c r="O32" s="1"/>
  <c r="M32"/>
  <c r="U32" s="1"/>
  <c r="J32"/>
  <c r="S31"/>
  <c r="T31" s="1"/>
  <c r="R31"/>
  <c r="Q31"/>
  <c r="N31"/>
  <c r="O31" s="1"/>
  <c r="M31"/>
  <c r="U31" s="1"/>
  <c r="J31"/>
  <c r="R30"/>
  <c r="Q30"/>
  <c r="O30"/>
  <c r="N30"/>
  <c r="J30"/>
  <c r="R29"/>
  <c r="Q29"/>
  <c r="O29"/>
  <c r="N29"/>
  <c r="J29"/>
  <c r="S29" s="1"/>
  <c r="S28"/>
  <c r="R28"/>
  <c r="T28" s="1"/>
  <c r="Q28"/>
  <c r="N28"/>
  <c r="O28" s="1"/>
  <c r="M28"/>
  <c r="U28" s="1"/>
  <c r="J28"/>
  <c r="P27"/>
  <c r="R24"/>
  <c r="Q24"/>
  <c r="O24"/>
  <c r="N24"/>
  <c r="J24"/>
  <c r="R23"/>
  <c r="T23" s="1"/>
  <c r="Q23"/>
  <c r="O23"/>
  <c r="N23"/>
  <c r="M23"/>
  <c r="U23" s="1"/>
  <c r="J23"/>
  <c r="S23" s="1"/>
  <c r="S22"/>
  <c r="R22"/>
  <c r="Q22"/>
  <c r="N22"/>
  <c r="O22" s="1"/>
  <c r="M22"/>
  <c r="U22" s="1"/>
  <c r="J22"/>
  <c r="T21"/>
  <c r="S21"/>
  <c r="R21"/>
  <c r="Q21"/>
  <c r="O21"/>
  <c r="N21"/>
  <c r="M21"/>
  <c r="U21" s="1"/>
  <c r="J21"/>
  <c r="R20"/>
  <c r="Q20"/>
  <c r="O20"/>
  <c r="N20"/>
  <c r="J20"/>
  <c r="R19"/>
  <c r="T19" s="1"/>
  <c r="Q19"/>
  <c r="O19"/>
  <c r="N19"/>
  <c r="M19"/>
  <c r="U19" s="1"/>
  <c r="J19"/>
  <c r="S19" s="1"/>
  <c r="S18"/>
  <c r="R18"/>
  <c r="Q18"/>
  <c r="N18"/>
  <c r="O18" s="1"/>
  <c r="M18"/>
  <c r="U18" s="1"/>
  <c r="J18"/>
  <c r="T17"/>
  <c r="S17"/>
  <c r="R17"/>
  <c r="Q17"/>
  <c r="O17"/>
  <c r="N17"/>
  <c r="M17"/>
  <c r="U17" s="1"/>
  <c r="J17"/>
  <c r="R16"/>
  <c r="Q16"/>
  <c r="O16"/>
  <c r="N16"/>
  <c r="J16"/>
  <c r="R15"/>
  <c r="T15" s="1"/>
  <c r="Q15"/>
  <c r="O15"/>
  <c r="N15"/>
  <c r="M15"/>
  <c r="U15" s="1"/>
  <c r="J15"/>
  <c r="S15" s="1"/>
  <c r="S14"/>
  <c r="R14"/>
  <c r="Q14"/>
  <c r="N14"/>
  <c r="O14" s="1"/>
  <c r="M14"/>
  <c r="U14" s="1"/>
  <c r="J14"/>
  <c r="T13"/>
  <c r="S13"/>
  <c r="R13"/>
  <c r="Q13"/>
  <c r="O13"/>
  <c r="N13"/>
  <c r="M13"/>
  <c r="U13" s="1"/>
  <c r="J13"/>
  <c r="R12"/>
  <c r="Q12"/>
  <c r="O12"/>
  <c r="N12"/>
  <c r="J12"/>
  <c r="R11"/>
  <c r="T11" s="1"/>
  <c r="Q11"/>
  <c r="O11"/>
  <c r="N11"/>
  <c r="M11"/>
  <c r="U11" s="1"/>
  <c r="J11"/>
  <c r="S11" s="1"/>
  <c r="S10"/>
  <c r="R10"/>
  <c r="Q10"/>
  <c r="N10"/>
  <c r="O10" s="1"/>
  <c r="M10"/>
  <c r="U10" s="1"/>
  <c r="J10"/>
  <c r="T9"/>
  <c r="S9"/>
  <c r="R9"/>
  <c r="Q9"/>
  <c r="O9"/>
  <c r="N9"/>
  <c r="M9"/>
  <c r="U9" s="1"/>
  <c r="J9"/>
  <c r="R8"/>
  <c r="O8"/>
  <c r="N8"/>
  <c r="J8"/>
  <c r="P7"/>
  <c r="Q8" s="1"/>
  <c r="J5"/>
  <c r="AJ3"/>
  <c r="AM2"/>
  <c r="AL2"/>
  <c r="AK2"/>
  <c r="AJ2"/>
  <c r="AI2"/>
  <c r="AF2"/>
  <c r="AE2"/>
  <c r="AD2"/>
  <c r="S2"/>
  <c r="R2"/>
  <c r="T2" s="1"/>
  <c r="Q2"/>
  <c r="N2"/>
  <c r="O2" s="1"/>
  <c r="M2"/>
  <c r="U2" s="1"/>
  <c r="J2"/>
  <c r="E2"/>
  <c r="AA1"/>
  <c r="Z1"/>
  <c r="Y1"/>
  <c r="X1"/>
  <c r="W1"/>
  <c r="A9" i="6"/>
  <c r="G9" s="1"/>
  <c r="W103" i="5"/>
  <c r="W102"/>
  <c r="W101"/>
  <c r="W100"/>
  <c r="W99"/>
  <c r="W98"/>
  <c r="W93"/>
  <c r="S89"/>
  <c r="S88"/>
  <c r="S87"/>
  <c r="S86"/>
  <c r="S85"/>
  <c r="AI83"/>
  <c r="AH83"/>
  <c r="AG83"/>
  <c r="AF83"/>
  <c r="AE83"/>
  <c r="AD83"/>
  <c r="AC83"/>
  <c r="AB83"/>
  <c r="AA83"/>
  <c r="Z83"/>
  <c r="Y83"/>
  <c r="X83"/>
  <c r="W83"/>
  <c r="V83"/>
  <c r="U83"/>
  <c r="T83"/>
  <c r="Q83"/>
  <c r="P83"/>
  <c r="O83"/>
  <c r="N83"/>
  <c r="M83"/>
  <c r="L83"/>
  <c r="K83"/>
  <c r="J83"/>
  <c r="I83"/>
  <c r="H83"/>
  <c r="G83"/>
  <c r="F83"/>
  <c r="E83"/>
  <c r="D83"/>
  <c r="C83"/>
  <c r="B83"/>
  <c r="AI79"/>
  <c r="Q79"/>
  <c r="T77"/>
  <c r="S77"/>
  <c r="T76"/>
  <c r="S76"/>
  <c r="T75"/>
  <c r="S75"/>
  <c r="T74"/>
  <c r="S74"/>
  <c r="T73"/>
  <c r="S73"/>
  <c r="T72"/>
  <c r="S72"/>
  <c r="T71"/>
  <c r="S71"/>
  <c r="T70"/>
  <c r="S70"/>
  <c r="T69"/>
  <c r="S69"/>
  <c r="T68"/>
  <c r="S68"/>
  <c r="T67"/>
  <c r="S67"/>
  <c r="T66"/>
  <c r="S66"/>
  <c r="T65"/>
  <c r="S65"/>
  <c r="T64"/>
  <c r="S64"/>
  <c r="T63"/>
  <c r="S63"/>
  <c r="AI60"/>
  <c r="AH60"/>
  <c r="AG60"/>
  <c r="AF60"/>
  <c r="AE60"/>
  <c r="AD60"/>
  <c r="AC60"/>
  <c r="AB60"/>
  <c r="AA60"/>
  <c r="Z60"/>
  <c r="Y60"/>
  <c r="X60"/>
  <c r="W60"/>
  <c r="V60"/>
  <c r="U60"/>
  <c r="T60"/>
  <c r="Q60"/>
  <c r="P60"/>
  <c r="O60"/>
  <c r="N60"/>
  <c r="M60"/>
  <c r="L60"/>
  <c r="K60"/>
  <c r="J60"/>
  <c r="I60"/>
  <c r="H60"/>
  <c r="G60"/>
  <c r="F60"/>
  <c r="E60"/>
  <c r="D60"/>
  <c r="C60"/>
  <c r="B60"/>
  <c r="W59"/>
  <c r="W57"/>
  <c r="W56"/>
  <c r="W92" s="1"/>
  <c r="AI55"/>
  <c r="AH55"/>
  <c r="AG55"/>
  <c r="AF55"/>
  <c r="AE55"/>
  <c r="AD55"/>
  <c r="AC55"/>
  <c r="AB55"/>
  <c r="AA55"/>
  <c r="Z55"/>
  <c r="Y55"/>
  <c r="X55"/>
  <c r="W55"/>
  <c r="V55"/>
  <c r="U55"/>
  <c r="T55"/>
  <c r="Q55"/>
  <c r="P55"/>
  <c r="O55"/>
  <c r="N55"/>
  <c r="M55"/>
  <c r="L55"/>
  <c r="K55"/>
  <c r="J55"/>
  <c r="I55"/>
  <c r="H55"/>
  <c r="G55"/>
  <c r="F55"/>
  <c r="E55"/>
  <c r="D55"/>
  <c r="C55"/>
  <c r="B55"/>
  <c r="AI53"/>
  <c r="AH53"/>
  <c r="AG53"/>
  <c r="AF53"/>
  <c r="AE53"/>
  <c r="AD53"/>
  <c r="AC53"/>
  <c r="AB53"/>
  <c r="AA53"/>
  <c r="Z53"/>
  <c r="Y53"/>
  <c r="X53"/>
  <c r="W53"/>
  <c r="V53"/>
  <c r="U53"/>
  <c r="T53"/>
  <c r="AI52"/>
  <c r="AH52"/>
  <c r="AG52"/>
  <c r="AF52"/>
  <c r="AE52"/>
  <c r="AD52"/>
  <c r="AC52"/>
  <c r="AB52"/>
  <c r="AA52"/>
  <c r="Z52"/>
  <c r="Y52"/>
  <c r="X52"/>
  <c r="W52"/>
  <c r="V52"/>
  <c r="U52"/>
  <c r="T52"/>
  <c r="AI51"/>
  <c r="AH51"/>
  <c r="AG51"/>
  <c r="AF51"/>
  <c r="AE51"/>
  <c r="AD51"/>
  <c r="AC51"/>
  <c r="AB51"/>
  <c r="AA51"/>
  <c r="Z51"/>
  <c r="Y51"/>
  <c r="X51"/>
  <c r="W51"/>
  <c r="V51"/>
  <c r="U51"/>
  <c r="T51"/>
  <c r="AI50"/>
  <c r="AH50"/>
  <c r="AG50"/>
  <c r="AF50"/>
  <c r="AE50"/>
  <c r="AD50"/>
  <c r="AC50"/>
  <c r="AB50"/>
  <c r="AA50"/>
  <c r="Z50"/>
  <c r="Y50"/>
  <c r="X50"/>
  <c r="W50"/>
  <c r="V50"/>
  <c r="U50"/>
  <c r="T50"/>
  <c r="AI49"/>
  <c r="AH49"/>
  <c r="AG49"/>
  <c r="AF49"/>
  <c r="AE49"/>
  <c r="AD49"/>
  <c r="AC49"/>
  <c r="AB49"/>
  <c r="AA49"/>
  <c r="Z49"/>
  <c r="Y49"/>
  <c r="X49"/>
  <c r="W49"/>
  <c r="V49"/>
  <c r="U49"/>
  <c r="T49"/>
  <c r="AI48"/>
  <c r="AH48"/>
  <c r="AG48"/>
  <c r="AF48"/>
  <c r="AE48"/>
  <c r="AD48"/>
  <c r="AC48"/>
  <c r="AB48"/>
  <c r="AA48"/>
  <c r="Z48"/>
  <c r="Y48"/>
  <c r="X48"/>
  <c r="W48"/>
  <c r="V48"/>
  <c r="U48"/>
  <c r="T48"/>
  <c r="AI47"/>
  <c r="AH47"/>
  <c r="AG47"/>
  <c r="AF47"/>
  <c r="AE47"/>
  <c r="AD47"/>
  <c r="AC47"/>
  <c r="AB47"/>
  <c r="AA47"/>
  <c r="Z47"/>
  <c r="Y47"/>
  <c r="X47"/>
  <c r="W47"/>
  <c r="V47"/>
  <c r="U47"/>
  <c r="T47"/>
  <c r="AI46"/>
  <c r="AH46"/>
  <c r="AG46"/>
  <c r="AF46"/>
  <c r="AE46"/>
  <c r="AD46"/>
  <c r="AC46"/>
  <c r="AB46"/>
  <c r="AA46"/>
  <c r="Z46"/>
  <c r="Y46"/>
  <c r="X46"/>
  <c r="W46"/>
  <c r="V46"/>
  <c r="U46"/>
  <c r="T46"/>
  <c r="AI45"/>
  <c r="AH45"/>
  <c r="AG45"/>
  <c r="AF45"/>
  <c r="AE45"/>
  <c r="AD45"/>
  <c r="AC45"/>
  <c r="AB45"/>
  <c r="AA45"/>
  <c r="Z45"/>
  <c r="Y45"/>
  <c r="X45"/>
  <c r="W45"/>
  <c r="V45"/>
  <c r="U45"/>
  <c r="T45"/>
  <c r="AI44"/>
  <c r="AH44"/>
  <c r="AG44"/>
  <c r="AF44"/>
  <c r="AE44"/>
  <c r="AD44"/>
  <c r="AC44"/>
  <c r="AB44"/>
  <c r="AA44"/>
  <c r="Z44"/>
  <c r="Y44"/>
  <c r="X44"/>
  <c r="W44"/>
  <c r="V44"/>
  <c r="U44"/>
  <c r="T44"/>
  <c r="J42"/>
  <c r="E42"/>
  <c r="E1" s="1"/>
  <c r="AB40"/>
  <c r="AB6" s="1"/>
  <c r="W40"/>
  <c r="Q40"/>
  <c r="P40"/>
  <c r="O40"/>
  <c r="N40"/>
  <c r="M40"/>
  <c r="L40"/>
  <c r="K40"/>
  <c r="J40"/>
  <c r="I40"/>
  <c r="H40"/>
  <c r="G40"/>
  <c r="F40"/>
  <c r="E40"/>
  <c r="D40"/>
  <c r="C40"/>
  <c r="B40"/>
  <c r="AI38"/>
  <c r="AH38"/>
  <c r="AG38"/>
  <c r="AF38"/>
  <c r="AE38"/>
  <c r="AD38"/>
  <c r="AC38"/>
  <c r="AB38"/>
  <c r="AA38"/>
  <c r="Z38"/>
  <c r="Y38"/>
  <c r="X38"/>
  <c r="W38"/>
  <c r="V38"/>
  <c r="U38"/>
  <c r="T38"/>
  <c r="AI37"/>
  <c r="AH37"/>
  <c r="AG37"/>
  <c r="AF37"/>
  <c r="AE37"/>
  <c r="AD37"/>
  <c r="AC37"/>
  <c r="AB37"/>
  <c r="AA37"/>
  <c r="Z37"/>
  <c r="Y37"/>
  <c r="X37"/>
  <c r="W37"/>
  <c r="V37"/>
  <c r="U37"/>
  <c r="T37"/>
  <c r="AI36"/>
  <c r="AH36"/>
  <c r="AG36"/>
  <c r="AF36"/>
  <c r="AE36"/>
  <c r="AD36"/>
  <c r="AC36"/>
  <c r="AB36"/>
  <c r="AA36"/>
  <c r="Z36"/>
  <c r="Y36"/>
  <c r="X36"/>
  <c r="W36"/>
  <c r="V36"/>
  <c r="U36"/>
  <c r="T36"/>
  <c r="AI35"/>
  <c r="AH35"/>
  <c r="AG35"/>
  <c r="AF35"/>
  <c r="AE35"/>
  <c r="AD35"/>
  <c r="AC35"/>
  <c r="AB35"/>
  <c r="AA35"/>
  <c r="Z35"/>
  <c r="Y35"/>
  <c r="X35"/>
  <c r="W35"/>
  <c r="V35"/>
  <c r="U35"/>
  <c r="T35"/>
  <c r="AI34"/>
  <c r="AH34"/>
  <c r="AG34"/>
  <c r="AF34"/>
  <c r="AE34"/>
  <c r="AD34"/>
  <c r="AC34"/>
  <c r="AB34"/>
  <c r="AA34"/>
  <c r="Z34"/>
  <c r="Y34"/>
  <c r="X34"/>
  <c r="W34"/>
  <c r="V34"/>
  <c r="U34"/>
  <c r="T34"/>
  <c r="AI33"/>
  <c r="AH33"/>
  <c r="AG33"/>
  <c r="AF33"/>
  <c r="AE33"/>
  <c r="AD33"/>
  <c r="AC33"/>
  <c r="AB33"/>
  <c r="AA33"/>
  <c r="Z33"/>
  <c r="Y33"/>
  <c r="X33"/>
  <c r="W33"/>
  <c r="V33"/>
  <c r="U33"/>
  <c r="T33"/>
  <c r="AI32"/>
  <c r="AH32"/>
  <c r="AG32"/>
  <c r="AF32"/>
  <c r="AE32"/>
  <c r="AD32"/>
  <c r="AC32"/>
  <c r="AB32"/>
  <c r="AA32"/>
  <c r="Z32"/>
  <c r="Y32"/>
  <c r="X32"/>
  <c r="W32"/>
  <c r="V32"/>
  <c r="U32"/>
  <c r="T32"/>
  <c r="AI31"/>
  <c r="AH31"/>
  <c r="AG31"/>
  <c r="AF31"/>
  <c r="AE31"/>
  <c r="AD31"/>
  <c r="AC31"/>
  <c r="AB31"/>
  <c r="AA31"/>
  <c r="Z31"/>
  <c r="Y31"/>
  <c r="X31"/>
  <c r="W31"/>
  <c r="V31"/>
  <c r="U31"/>
  <c r="T31"/>
  <c r="AI30"/>
  <c r="AH30"/>
  <c r="AG30"/>
  <c r="AF30"/>
  <c r="AE30"/>
  <c r="AD30"/>
  <c r="AC30"/>
  <c r="AB30"/>
  <c r="AA30"/>
  <c r="Z30"/>
  <c r="Y30"/>
  <c r="X30"/>
  <c r="W30"/>
  <c r="V30"/>
  <c r="U30"/>
  <c r="T30"/>
  <c r="AI29"/>
  <c r="AH29"/>
  <c r="AG29"/>
  <c r="AF29"/>
  <c r="AE29"/>
  <c r="AD29"/>
  <c r="AC29"/>
  <c r="AB29"/>
  <c r="AA29"/>
  <c r="Z29"/>
  <c r="Y29"/>
  <c r="X29"/>
  <c r="W29"/>
  <c r="V29"/>
  <c r="U29"/>
  <c r="T29"/>
  <c r="AI28"/>
  <c r="AH28"/>
  <c r="AG28"/>
  <c r="AF28"/>
  <c r="AE28"/>
  <c r="AD28"/>
  <c r="AC28"/>
  <c r="AB28"/>
  <c r="AA28"/>
  <c r="Z28"/>
  <c r="Y28"/>
  <c r="X28"/>
  <c r="W28"/>
  <c r="V28"/>
  <c r="U28"/>
  <c r="T28"/>
  <c r="AI27"/>
  <c r="AH27"/>
  <c r="AG27"/>
  <c r="AF27"/>
  <c r="AE27"/>
  <c r="AD27"/>
  <c r="AC27"/>
  <c r="AB27"/>
  <c r="AA27"/>
  <c r="Z27"/>
  <c r="Y27"/>
  <c r="X27"/>
  <c r="W27"/>
  <c r="V27"/>
  <c r="U27"/>
  <c r="T27"/>
  <c r="AI26"/>
  <c r="AH26"/>
  <c r="AG26"/>
  <c r="AF26"/>
  <c r="AE26"/>
  <c r="AD26"/>
  <c r="AC26"/>
  <c r="AB26"/>
  <c r="AA26"/>
  <c r="Z26"/>
  <c r="Y26"/>
  <c r="X26"/>
  <c r="W26"/>
  <c r="V26"/>
  <c r="U26"/>
  <c r="T26"/>
  <c r="AI25"/>
  <c r="AH25"/>
  <c r="AG25"/>
  <c r="AF25"/>
  <c r="AE25"/>
  <c r="AD25"/>
  <c r="AC25"/>
  <c r="AB25"/>
  <c r="AA25"/>
  <c r="Z25"/>
  <c r="Y25"/>
  <c r="X25"/>
  <c r="W25"/>
  <c r="V25"/>
  <c r="U25"/>
  <c r="T25"/>
  <c r="AI24"/>
  <c r="AH24"/>
  <c r="AG24"/>
  <c r="AF24"/>
  <c r="AE24"/>
  <c r="AD24"/>
  <c r="AC24"/>
  <c r="AB24"/>
  <c r="AA24"/>
  <c r="Z24"/>
  <c r="Y24"/>
  <c r="X24"/>
  <c r="W24"/>
  <c r="V24"/>
  <c r="U24"/>
  <c r="T24"/>
  <c r="AI23"/>
  <c r="AH23"/>
  <c r="AG23"/>
  <c r="AF23"/>
  <c r="AE23"/>
  <c r="AD23"/>
  <c r="AC23"/>
  <c r="AB23"/>
  <c r="AA23"/>
  <c r="Z23"/>
  <c r="Y23"/>
  <c r="X23"/>
  <c r="W23"/>
  <c r="V23"/>
  <c r="U23"/>
  <c r="T23"/>
  <c r="AI22"/>
  <c r="AH22"/>
  <c r="AG22"/>
  <c r="AF22"/>
  <c r="AE22"/>
  <c r="AD22"/>
  <c r="AC22"/>
  <c r="AB22"/>
  <c r="AA22"/>
  <c r="Z22"/>
  <c r="Y22"/>
  <c r="X22"/>
  <c r="W22"/>
  <c r="V22"/>
  <c r="U22"/>
  <c r="T22"/>
  <c r="AI21"/>
  <c r="AH21"/>
  <c r="AG21"/>
  <c r="AF21"/>
  <c r="AE21"/>
  <c r="AD21"/>
  <c r="AC21"/>
  <c r="AB21"/>
  <c r="AA21"/>
  <c r="Z21"/>
  <c r="Y21"/>
  <c r="X21"/>
  <c r="W21"/>
  <c r="V21"/>
  <c r="U21"/>
  <c r="T21"/>
  <c r="AI20"/>
  <c r="AH20"/>
  <c r="AG20"/>
  <c r="AF20"/>
  <c r="AE20"/>
  <c r="AD20"/>
  <c r="AC20"/>
  <c r="AB20"/>
  <c r="AA20"/>
  <c r="Z20"/>
  <c r="Y20"/>
  <c r="X20"/>
  <c r="W20"/>
  <c r="V20"/>
  <c r="U20"/>
  <c r="T20"/>
  <c r="AI19"/>
  <c r="AI40" s="1"/>
  <c r="AH19"/>
  <c r="AH40" s="1"/>
  <c r="AH6" s="1"/>
  <c r="AG19"/>
  <c r="AG40" s="1"/>
  <c r="AF19"/>
  <c r="AF40" s="1"/>
  <c r="AF6" s="1"/>
  <c r="AE19"/>
  <c r="AE40" s="1"/>
  <c r="AD19"/>
  <c r="AD40" s="1"/>
  <c r="AC19"/>
  <c r="AC40" s="1"/>
  <c r="AB19"/>
  <c r="AA19"/>
  <c r="AA40" s="1"/>
  <c r="AA6" s="1"/>
  <c r="Z19"/>
  <c r="Z40" s="1"/>
  <c r="Y19"/>
  <c r="Y40" s="1"/>
  <c r="X19"/>
  <c r="X40" s="1"/>
  <c r="X6" s="1"/>
  <c r="W19"/>
  <c r="V19"/>
  <c r="V40" s="1"/>
  <c r="V6" s="1"/>
  <c r="U19"/>
  <c r="U40" s="1"/>
  <c r="T19"/>
  <c r="T40" s="1"/>
  <c r="AI18"/>
  <c r="AH18"/>
  <c r="AG18"/>
  <c r="AF18"/>
  <c r="AE18"/>
  <c r="AD18"/>
  <c r="AC18"/>
  <c r="AB18"/>
  <c r="AA18"/>
  <c r="Z18"/>
  <c r="Y18"/>
  <c r="X18"/>
  <c r="W18"/>
  <c r="V18"/>
  <c r="U18"/>
  <c r="T18"/>
  <c r="Q18"/>
  <c r="P18"/>
  <c r="O18"/>
  <c r="N18"/>
  <c r="M18"/>
  <c r="L18"/>
  <c r="K18"/>
  <c r="J18"/>
  <c r="I18"/>
  <c r="H18"/>
  <c r="G18"/>
  <c r="F18"/>
  <c r="E18"/>
  <c r="D18"/>
  <c r="C18"/>
  <c r="B18"/>
  <c r="S17"/>
  <c r="S81" s="1"/>
  <c r="A17"/>
  <c r="A81" s="1"/>
  <c r="W13"/>
  <c r="W12"/>
  <c r="W11"/>
  <c r="W8"/>
  <c r="AI6"/>
  <c r="AG6"/>
  <c r="AE6"/>
  <c r="AD6"/>
  <c r="AC6"/>
  <c r="Z6"/>
  <c r="Y6"/>
  <c r="W6"/>
  <c r="U6"/>
  <c r="Q6"/>
  <c r="P6"/>
  <c r="O6"/>
  <c r="N6"/>
  <c r="M6"/>
  <c r="L6"/>
  <c r="K6"/>
  <c r="J6"/>
  <c r="I6"/>
  <c r="H6"/>
  <c r="G6"/>
  <c r="F6"/>
  <c r="E6"/>
  <c r="L7" s="1"/>
  <c r="D6"/>
  <c r="P7" s="1"/>
  <c r="C6"/>
  <c r="B6"/>
  <c r="AI5"/>
  <c r="W5"/>
  <c r="X5" s="1"/>
  <c r="Y5" s="1"/>
  <c r="Z5" s="1"/>
  <c r="AA5" s="1"/>
  <c r="AB5" s="1"/>
  <c r="AC5" s="1"/>
  <c r="AD5" s="1"/>
  <c r="AE5" s="1"/>
  <c r="AF5" s="1"/>
  <c r="AG5" s="1"/>
  <c r="AH5" s="1"/>
  <c r="T5"/>
  <c r="U5" s="1"/>
  <c r="V5" s="1"/>
  <c r="Q5"/>
  <c r="E5"/>
  <c r="F5" s="1"/>
  <c r="G5" s="1"/>
  <c r="H5" s="1"/>
  <c r="I5" s="1"/>
  <c r="J5" s="1"/>
  <c r="K5" s="1"/>
  <c r="L5" s="1"/>
  <c r="M5" s="1"/>
  <c r="N5" s="1"/>
  <c r="O5" s="1"/>
  <c r="P5" s="1"/>
  <c r="D5"/>
  <c r="B5"/>
  <c r="C5" s="1"/>
  <c r="S1"/>
  <c r="J1"/>
  <c r="S191" i="4"/>
  <c r="R191"/>
  <c r="O191"/>
  <c r="P191" s="1"/>
  <c r="K191"/>
  <c r="T191" s="1"/>
  <c r="T190"/>
  <c r="S190"/>
  <c r="U190" s="1"/>
  <c r="R190"/>
  <c r="O190"/>
  <c r="P190" s="1"/>
  <c r="N190"/>
  <c r="K190"/>
  <c r="V190" s="1"/>
  <c r="T189"/>
  <c r="U189" s="1"/>
  <c r="S189"/>
  <c r="R189"/>
  <c r="O189"/>
  <c r="P189" s="1"/>
  <c r="K189"/>
  <c r="N189" s="1"/>
  <c r="S188"/>
  <c r="R188"/>
  <c r="P188"/>
  <c r="O188"/>
  <c r="K188"/>
  <c r="V188" s="1"/>
  <c r="S187"/>
  <c r="R187"/>
  <c r="O187"/>
  <c r="P187" s="1"/>
  <c r="K187"/>
  <c r="V187" s="1"/>
  <c r="U186"/>
  <c r="T186"/>
  <c r="S186"/>
  <c r="R186"/>
  <c r="P186"/>
  <c r="O186"/>
  <c r="N186"/>
  <c r="K186"/>
  <c r="V186" s="1"/>
  <c r="S185"/>
  <c r="R185"/>
  <c r="O185"/>
  <c r="P185" s="1"/>
  <c r="K185"/>
  <c r="N185" s="1"/>
  <c r="Q184"/>
  <c r="T181"/>
  <c r="U181" s="1"/>
  <c r="S181"/>
  <c r="R181"/>
  <c r="O181"/>
  <c r="P181" s="1"/>
  <c r="K181"/>
  <c r="N181" s="1"/>
  <c r="S180"/>
  <c r="R180"/>
  <c r="P180"/>
  <c r="O180"/>
  <c r="K180"/>
  <c r="V180" s="1"/>
  <c r="S179"/>
  <c r="R179"/>
  <c r="O179"/>
  <c r="P179" s="1"/>
  <c r="K179"/>
  <c r="N179" s="1"/>
  <c r="T178"/>
  <c r="S178"/>
  <c r="U178" s="1"/>
  <c r="R178"/>
  <c r="O178"/>
  <c r="P178" s="1"/>
  <c r="N178"/>
  <c r="K178"/>
  <c r="V178" s="1"/>
  <c r="T177"/>
  <c r="U177" s="1"/>
  <c r="S177"/>
  <c r="R177"/>
  <c r="O177"/>
  <c r="P177" s="1"/>
  <c r="K177"/>
  <c r="N177" s="1"/>
  <c r="S176"/>
  <c r="R176"/>
  <c r="P176"/>
  <c r="O176"/>
  <c r="K176"/>
  <c r="V176" s="1"/>
  <c r="S175"/>
  <c r="R175"/>
  <c r="O175"/>
  <c r="P175" s="1"/>
  <c r="K175"/>
  <c r="N175" s="1"/>
  <c r="T174"/>
  <c r="S174"/>
  <c r="U174" s="1"/>
  <c r="R174"/>
  <c r="O174"/>
  <c r="P174" s="1"/>
  <c r="N174"/>
  <c r="K174"/>
  <c r="V174" s="1"/>
  <c r="T173"/>
  <c r="U173" s="1"/>
  <c r="S173"/>
  <c r="O173"/>
  <c r="P173" s="1"/>
  <c r="K173"/>
  <c r="N173" s="1"/>
  <c r="Q172"/>
  <c r="R173" s="1"/>
  <c r="S169"/>
  <c r="R169"/>
  <c r="O169"/>
  <c r="P169" s="1"/>
  <c r="K169"/>
  <c r="T168"/>
  <c r="S168"/>
  <c r="U168" s="1"/>
  <c r="R168"/>
  <c r="O168"/>
  <c r="P168" s="1"/>
  <c r="N168"/>
  <c r="K168"/>
  <c r="V168" s="1"/>
  <c r="T167"/>
  <c r="U167" s="1"/>
  <c r="S167"/>
  <c r="R167"/>
  <c r="O167"/>
  <c r="P167" s="1"/>
  <c r="K167"/>
  <c r="N167" s="1"/>
  <c r="S166"/>
  <c r="R166"/>
  <c r="P166"/>
  <c r="O166"/>
  <c r="K166"/>
  <c r="V166" s="1"/>
  <c r="S165"/>
  <c r="R165"/>
  <c r="O165"/>
  <c r="P165" s="1"/>
  <c r="K165"/>
  <c r="T164"/>
  <c r="S164"/>
  <c r="U164" s="1"/>
  <c r="R164"/>
  <c r="O164"/>
  <c r="P164" s="1"/>
  <c r="N164"/>
  <c r="K164"/>
  <c r="V164" s="1"/>
  <c r="T163"/>
  <c r="U163" s="1"/>
  <c r="S163"/>
  <c r="R163"/>
  <c r="O163"/>
  <c r="P163" s="1"/>
  <c r="K163"/>
  <c r="N163" s="1"/>
  <c r="S162"/>
  <c r="R162"/>
  <c r="P162"/>
  <c r="O162"/>
  <c r="K162"/>
  <c r="V162" s="1"/>
  <c r="S161"/>
  <c r="R161"/>
  <c r="O161"/>
  <c r="P161" s="1"/>
  <c r="K161"/>
  <c r="T161" s="1"/>
  <c r="T160"/>
  <c r="S160"/>
  <c r="R160"/>
  <c r="O160"/>
  <c r="P160" s="1"/>
  <c r="N160"/>
  <c r="K160"/>
  <c r="V160" s="1"/>
  <c r="T159"/>
  <c r="U159" s="1"/>
  <c r="S159"/>
  <c r="R159"/>
  <c r="O159"/>
  <c r="P159" s="1"/>
  <c r="K159"/>
  <c r="N159" s="1"/>
  <c r="S158"/>
  <c r="R158"/>
  <c r="P158"/>
  <c r="O158"/>
  <c r="K158"/>
  <c r="S157"/>
  <c r="R157"/>
  <c r="O157"/>
  <c r="P157" s="1"/>
  <c r="K157"/>
  <c r="T157" s="1"/>
  <c r="T156"/>
  <c r="S156"/>
  <c r="U156" s="1"/>
  <c r="R156"/>
  <c r="O156"/>
  <c r="P156" s="1"/>
  <c r="N156"/>
  <c r="K156"/>
  <c r="V156" s="1"/>
  <c r="T155"/>
  <c r="U155" s="1"/>
  <c r="S155"/>
  <c r="R155"/>
  <c r="O155"/>
  <c r="P155" s="1"/>
  <c r="K155"/>
  <c r="N155" s="1"/>
  <c r="V154"/>
  <c r="S154"/>
  <c r="P154"/>
  <c r="O154"/>
  <c r="K154"/>
  <c r="Q153"/>
  <c r="R154" s="1"/>
  <c r="T150"/>
  <c r="S150"/>
  <c r="R150"/>
  <c r="O150"/>
  <c r="P150" s="1"/>
  <c r="N150"/>
  <c r="K150"/>
  <c r="V150" s="1"/>
  <c r="U149"/>
  <c r="T149"/>
  <c r="S149"/>
  <c r="R149"/>
  <c r="P149"/>
  <c r="O149"/>
  <c r="K149"/>
  <c r="N149" s="1"/>
  <c r="S148"/>
  <c r="R148"/>
  <c r="P148"/>
  <c r="O148"/>
  <c r="K148"/>
  <c r="V148" s="1"/>
  <c r="V147"/>
  <c r="S147"/>
  <c r="R147"/>
  <c r="O147"/>
  <c r="P147" s="1"/>
  <c r="N147"/>
  <c r="K147"/>
  <c r="T147" s="1"/>
  <c r="T146"/>
  <c r="S146"/>
  <c r="R146"/>
  <c r="O146"/>
  <c r="P146" s="1"/>
  <c r="N146"/>
  <c r="K146"/>
  <c r="V146" s="1"/>
  <c r="U145"/>
  <c r="T145"/>
  <c r="S145"/>
  <c r="R145"/>
  <c r="P145"/>
  <c r="O145"/>
  <c r="K145"/>
  <c r="N145" s="1"/>
  <c r="S144"/>
  <c r="R144"/>
  <c r="P144"/>
  <c r="O144"/>
  <c r="K144"/>
  <c r="S143"/>
  <c r="R143"/>
  <c r="O143"/>
  <c r="P143" s="1"/>
  <c r="K143"/>
  <c r="T143" s="1"/>
  <c r="T142"/>
  <c r="S142"/>
  <c r="U142" s="1"/>
  <c r="R142"/>
  <c r="O142"/>
  <c r="P142" s="1"/>
  <c r="N142"/>
  <c r="K142"/>
  <c r="V142" s="1"/>
  <c r="T141"/>
  <c r="U141" s="1"/>
  <c r="S141"/>
  <c r="R141"/>
  <c r="O141"/>
  <c r="P141" s="1"/>
  <c r="K141"/>
  <c r="N141" s="1"/>
  <c r="S140"/>
  <c r="R140"/>
  <c r="P140"/>
  <c r="O140"/>
  <c r="K140"/>
  <c r="V140" s="1"/>
  <c r="S139"/>
  <c r="R139"/>
  <c r="O139"/>
  <c r="P139" s="1"/>
  <c r="K139"/>
  <c r="T139" s="1"/>
  <c r="T138"/>
  <c r="S138"/>
  <c r="U138" s="1"/>
  <c r="R138"/>
  <c r="O138"/>
  <c r="P138" s="1"/>
  <c r="N138"/>
  <c r="K138"/>
  <c r="V138" s="1"/>
  <c r="S137"/>
  <c r="R137"/>
  <c r="P137"/>
  <c r="O137"/>
  <c r="K137"/>
  <c r="N137" s="1"/>
  <c r="S136"/>
  <c r="R136"/>
  <c r="P136"/>
  <c r="O136"/>
  <c r="K136"/>
  <c r="T136" s="1"/>
  <c r="U136" s="1"/>
  <c r="T135"/>
  <c r="S135"/>
  <c r="R135"/>
  <c r="O135"/>
  <c r="P135" s="1"/>
  <c r="N135"/>
  <c r="K135"/>
  <c r="V135" s="1"/>
  <c r="U134"/>
  <c r="T134"/>
  <c r="S134"/>
  <c r="R134"/>
  <c r="P134"/>
  <c r="O134"/>
  <c r="N134"/>
  <c r="K134"/>
  <c r="V134" s="1"/>
  <c r="S133"/>
  <c r="R133"/>
  <c r="O133"/>
  <c r="P133" s="1"/>
  <c r="K133"/>
  <c r="N133" s="1"/>
  <c r="S132"/>
  <c r="R132"/>
  <c r="P132"/>
  <c r="O132"/>
  <c r="N132"/>
  <c r="K132"/>
  <c r="T132" s="1"/>
  <c r="T131"/>
  <c r="S131"/>
  <c r="U131" s="1"/>
  <c r="R131"/>
  <c r="O131"/>
  <c r="P131" s="1"/>
  <c r="K131"/>
  <c r="N131" s="1"/>
  <c r="U130"/>
  <c r="T130"/>
  <c r="S130"/>
  <c r="R130"/>
  <c r="P130"/>
  <c r="O130"/>
  <c r="N130"/>
  <c r="K130"/>
  <c r="V130" s="1"/>
  <c r="S129"/>
  <c r="R129"/>
  <c r="O129"/>
  <c r="P129" s="1"/>
  <c r="K129"/>
  <c r="N129" s="1"/>
  <c r="S128"/>
  <c r="P128"/>
  <c r="O128"/>
  <c r="N128"/>
  <c r="K128"/>
  <c r="T128" s="1"/>
  <c r="Q127"/>
  <c r="R128" s="1"/>
  <c r="U124"/>
  <c r="T124"/>
  <c r="S124"/>
  <c r="R124"/>
  <c r="P124"/>
  <c r="O124"/>
  <c r="N124"/>
  <c r="K124"/>
  <c r="V124" s="1"/>
  <c r="S123"/>
  <c r="R123"/>
  <c r="O123"/>
  <c r="P123" s="1"/>
  <c r="K123"/>
  <c r="N123" s="1"/>
  <c r="S122"/>
  <c r="U122" s="1"/>
  <c r="R122"/>
  <c r="P122"/>
  <c r="O122"/>
  <c r="N122"/>
  <c r="K122"/>
  <c r="T122" s="1"/>
  <c r="T121"/>
  <c r="S121"/>
  <c r="U121" s="1"/>
  <c r="R121"/>
  <c r="O121"/>
  <c r="P121" s="1"/>
  <c r="K121"/>
  <c r="N121" s="1"/>
  <c r="U120"/>
  <c r="T120"/>
  <c r="S120"/>
  <c r="R120"/>
  <c r="P120"/>
  <c r="O120"/>
  <c r="N120"/>
  <c r="K120"/>
  <c r="V120" s="1"/>
  <c r="S119"/>
  <c r="R119"/>
  <c r="O119"/>
  <c r="P119" s="1"/>
  <c r="K119"/>
  <c r="N119" s="1"/>
  <c r="S118"/>
  <c r="R118"/>
  <c r="P118"/>
  <c r="O118"/>
  <c r="N118"/>
  <c r="K118"/>
  <c r="T118" s="1"/>
  <c r="T117"/>
  <c r="S117"/>
  <c r="U117" s="1"/>
  <c r="R117"/>
  <c r="O117"/>
  <c r="P117" s="1"/>
  <c r="K117"/>
  <c r="N117" s="1"/>
  <c r="U116"/>
  <c r="T116"/>
  <c r="S116"/>
  <c r="R116"/>
  <c r="P116"/>
  <c r="O116"/>
  <c r="N116"/>
  <c r="K116"/>
  <c r="V116" s="1"/>
  <c r="S115"/>
  <c r="R115"/>
  <c r="O115"/>
  <c r="P115" s="1"/>
  <c r="K115"/>
  <c r="N115" s="1"/>
  <c r="S114"/>
  <c r="U114" s="1"/>
  <c r="R114"/>
  <c r="P114"/>
  <c r="O114"/>
  <c r="N114"/>
  <c r="K114"/>
  <c r="T114" s="1"/>
  <c r="T113"/>
  <c r="S113"/>
  <c r="U113" s="1"/>
  <c r="R113"/>
  <c r="O113"/>
  <c r="P113" s="1"/>
  <c r="K113"/>
  <c r="N113" s="1"/>
  <c r="U112"/>
  <c r="T112"/>
  <c r="S112"/>
  <c r="R112"/>
  <c r="P112"/>
  <c r="O112"/>
  <c r="N112"/>
  <c r="K112"/>
  <c r="V112" s="1"/>
  <c r="S111"/>
  <c r="R111"/>
  <c r="O111"/>
  <c r="P111" s="1"/>
  <c r="K111"/>
  <c r="N111" s="1"/>
  <c r="S110"/>
  <c r="R110"/>
  <c r="P110"/>
  <c r="O110"/>
  <c r="N110"/>
  <c r="K110"/>
  <c r="T110" s="1"/>
  <c r="T109"/>
  <c r="S109"/>
  <c r="U109" s="1"/>
  <c r="R109"/>
  <c r="O109"/>
  <c r="P109" s="1"/>
  <c r="N109"/>
  <c r="K109"/>
  <c r="V109" s="1"/>
  <c r="U108"/>
  <c r="T108"/>
  <c r="S108"/>
  <c r="R108"/>
  <c r="P108"/>
  <c r="O108"/>
  <c r="N108"/>
  <c r="K108"/>
  <c r="V108" s="1"/>
  <c r="S107"/>
  <c r="R107"/>
  <c r="P107"/>
  <c r="O107"/>
  <c r="K107"/>
  <c r="N107" s="1"/>
  <c r="S106"/>
  <c r="U106" s="1"/>
  <c r="R106"/>
  <c r="P106"/>
  <c r="O106"/>
  <c r="N106"/>
  <c r="K106"/>
  <c r="T106" s="1"/>
  <c r="T105"/>
  <c r="S105"/>
  <c r="U105" s="1"/>
  <c r="R105"/>
  <c r="O105"/>
  <c r="P105" s="1"/>
  <c r="N105"/>
  <c r="K105"/>
  <c r="V105" s="1"/>
  <c r="U104"/>
  <c r="T104"/>
  <c r="S104"/>
  <c r="R104"/>
  <c r="P104"/>
  <c r="O104"/>
  <c r="N104"/>
  <c r="K104"/>
  <c r="V104" s="1"/>
  <c r="S103"/>
  <c r="R103"/>
  <c r="P103"/>
  <c r="O103"/>
  <c r="K103"/>
  <c r="N103" s="1"/>
  <c r="S102"/>
  <c r="R102"/>
  <c r="P102"/>
  <c r="O102"/>
  <c r="N102"/>
  <c r="K102"/>
  <c r="T102" s="1"/>
  <c r="T101"/>
  <c r="S101"/>
  <c r="U101" s="1"/>
  <c r="R101"/>
  <c r="O101"/>
  <c r="P101" s="1"/>
  <c r="N101"/>
  <c r="K101"/>
  <c r="V101" s="1"/>
  <c r="U100"/>
  <c r="T100"/>
  <c r="S100"/>
  <c r="R100"/>
  <c r="P100"/>
  <c r="O100"/>
  <c r="N100"/>
  <c r="K100"/>
  <c r="V100" s="1"/>
  <c r="S99"/>
  <c r="R99"/>
  <c r="P99"/>
  <c r="O99"/>
  <c r="K99"/>
  <c r="N99" s="1"/>
  <c r="S98"/>
  <c r="U98" s="1"/>
  <c r="R98"/>
  <c r="P98"/>
  <c r="O98"/>
  <c r="N98"/>
  <c r="K98"/>
  <c r="T98" s="1"/>
  <c r="T97"/>
  <c r="S97"/>
  <c r="U97" s="1"/>
  <c r="R97"/>
  <c r="O97"/>
  <c r="P97" s="1"/>
  <c r="N97"/>
  <c r="K97"/>
  <c r="V97" s="1"/>
  <c r="U96"/>
  <c r="T96"/>
  <c r="S96"/>
  <c r="R96"/>
  <c r="P96"/>
  <c r="O96"/>
  <c r="N96"/>
  <c r="K96"/>
  <c r="V96" s="1"/>
  <c r="S95"/>
  <c r="R95"/>
  <c r="P95"/>
  <c r="O95"/>
  <c r="K95"/>
  <c r="N95" s="1"/>
  <c r="Q94"/>
  <c r="T91"/>
  <c r="S91"/>
  <c r="U91" s="1"/>
  <c r="R91"/>
  <c r="O91"/>
  <c r="P91" s="1"/>
  <c r="N91"/>
  <c r="K91"/>
  <c r="V91" s="1"/>
  <c r="U90"/>
  <c r="T90"/>
  <c r="S90"/>
  <c r="R90"/>
  <c r="P90"/>
  <c r="O90"/>
  <c r="N90"/>
  <c r="K90"/>
  <c r="V90" s="1"/>
  <c r="S89"/>
  <c r="R89"/>
  <c r="P89"/>
  <c r="O89"/>
  <c r="K89"/>
  <c r="N89" s="1"/>
  <c r="S88"/>
  <c r="R88"/>
  <c r="P88"/>
  <c r="O88"/>
  <c r="N88"/>
  <c r="K88"/>
  <c r="T88" s="1"/>
  <c r="T87"/>
  <c r="S87"/>
  <c r="U87" s="1"/>
  <c r="R87"/>
  <c r="O87"/>
  <c r="P87" s="1"/>
  <c r="N87"/>
  <c r="K87"/>
  <c r="V87" s="1"/>
  <c r="U86"/>
  <c r="T86"/>
  <c r="S86"/>
  <c r="R86"/>
  <c r="P86"/>
  <c r="O86"/>
  <c r="N86"/>
  <c r="K86"/>
  <c r="V86" s="1"/>
  <c r="S85"/>
  <c r="R85"/>
  <c r="P85"/>
  <c r="O85"/>
  <c r="K85"/>
  <c r="N85" s="1"/>
  <c r="S84"/>
  <c r="U84" s="1"/>
  <c r="R84"/>
  <c r="P84"/>
  <c r="O84"/>
  <c r="N84"/>
  <c r="K84"/>
  <c r="T84" s="1"/>
  <c r="T83"/>
  <c r="S83"/>
  <c r="U83" s="1"/>
  <c r="R83"/>
  <c r="O83"/>
  <c r="P83" s="1"/>
  <c r="N83"/>
  <c r="K83"/>
  <c r="V83" s="1"/>
  <c r="U82"/>
  <c r="T82"/>
  <c r="S82"/>
  <c r="R82"/>
  <c r="P82"/>
  <c r="O82"/>
  <c r="N82"/>
  <c r="K82"/>
  <c r="V82" s="1"/>
  <c r="S81"/>
  <c r="R81"/>
  <c r="P81"/>
  <c r="O81"/>
  <c r="K81"/>
  <c r="N81" s="1"/>
  <c r="S80"/>
  <c r="R80"/>
  <c r="P80"/>
  <c r="O80"/>
  <c r="N80"/>
  <c r="K80"/>
  <c r="T80" s="1"/>
  <c r="T79"/>
  <c r="S79"/>
  <c r="U79" s="1"/>
  <c r="R79"/>
  <c r="O79"/>
  <c r="P79" s="1"/>
  <c r="N79"/>
  <c r="K79"/>
  <c r="V79" s="1"/>
  <c r="U78"/>
  <c r="T78"/>
  <c r="S78"/>
  <c r="R78"/>
  <c r="P78"/>
  <c r="O78"/>
  <c r="N78"/>
  <c r="K78"/>
  <c r="V78" s="1"/>
  <c r="S77"/>
  <c r="R77"/>
  <c r="P77"/>
  <c r="O77"/>
  <c r="K77"/>
  <c r="N77" s="1"/>
  <c r="S76"/>
  <c r="R76"/>
  <c r="P76"/>
  <c r="O76"/>
  <c r="N76"/>
  <c r="K76"/>
  <c r="T76" s="1"/>
  <c r="T75"/>
  <c r="S75"/>
  <c r="U75" s="1"/>
  <c r="R75"/>
  <c r="O75"/>
  <c r="P75" s="1"/>
  <c r="N75"/>
  <c r="K75"/>
  <c r="V75" s="1"/>
  <c r="U74"/>
  <c r="T74"/>
  <c r="S74"/>
  <c r="R74"/>
  <c r="P74"/>
  <c r="O74"/>
  <c r="N74"/>
  <c r="K74"/>
  <c r="V74" s="1"/>
  <c r="S73"/>
  <c r="R73"/>
  <c r="P73"/>
  <c r="O73"/>
  <c r="K73"/>
  <c r="N73" s="1"/>
  <c r="S72"/>
  <c r="R72"/>
  <c r="P72"/>
  <c r="O72"/>
  <c r="N72"/>
  <c r="K72"/>
  <c r="T72" s="1"/>
  <c r="T71"/>
  <c r="S71"/>
  <c r="U71" s="1"/>
  <c r="R71"/>
  <c r="O71"/>
  <c r="P71" s="1"/>
  <c r="N71"/>
  <c r="K71"/>
  <c r="V71" s="1"/>
  <c r="U70"/>
  <c r="T70"/>
  <c r="S70"/>
  <c r="R70"/>
  <c r="P70"/>
  <c r="O70"/>
  <c r="N70"/>
  <c r="K70"/>
  <c r="V70" s="1"/>
  <c r="S69"/>
  <c r="R69"/>
  <c r="P69"/>
  <c r="O69"/>
  <c r="K69"/>
  <c r="N69" s="1"/>
  <c r="Q68"/>
  <c r="T65"/>
  <c r="S65"/>
  <c r="U65" s="1"/>
  <c r="R65"/>
  <c r="O65"/>
  <c r="P65" s="1"/>
  <c r="N65"/>
  <c r="K65"/>
  <c r="V65" s="1"/>
  <c r="U64"/>
  <c r="T64"/>
  <c r="S64"/>
  <c r="R64"/>
  <c r="P64"/>
  <c r="O64"/>
  <c r="N64"/>
  <c r="K64"/>
  <c r="V64" s="1"/>
  <c r="S63"/>
  <c r="R63"/>
  <c r="P63"/>
  <c r="O63"/>
  <c r="K63"/>
  <c r="N63" s="1"/>
  <c r="S62"/>
  <c r="U62" s="1"/>
  <c r="R62"/>
  <c r="P62"/>
  <c r="O62"/>
  <c r="N62"/>
  <c r="K62"/>
  <c r="T62" s="1"/>
  <c r="T61"/>
  <c r="S61"/>
  <c r="U61" s="1"/>
  <c r="R61"/>
  <c r="O61"/>
  <c r="P61" s="1"/>
  <c r="N61"/>
  <c r="K61"/>
  <c r="V61" s="1"/>
  <c r="U60"/>
  <c r="T60"/>
  <c r="S60"/>
  <c r="R60"/>
  <c r="P60"/>
  <c r="O60"/>
  <c r="N60"/>
  <c r="K60"/>
  <c r="V60" s="1"/>
  <c r="S59"/>
  <c r="R59"/>
  <c r="P59"/>
  <c r="O59"/>
  <c r="K59"/>
  <c r="N59" s="1"/>
  <c r="S58"/>
  <c r="R58"/>
  <c r="P58"/>
  <c r="O58"/>
  <c r="N58"/>
  <c r="K58"/>
  <c r="T58" s="1"/>
  <c r="T57"/>
  <c r="S57"/>
  <c r="U57" s="1"/>
  <c r="R57"/>
  <c r="O57"/>
  <c r="P57" s="1"/>
  <c r="N57"/>
  <c r="K57"/>
  <c r="V57" s="1"/>
  <c r="U56"/>
  <c r="T56"/>
  <c r="S56"/>
  <c r="R56"/>
  <c r="P56"/>
  <c r="O56"/>
  <c r="N56"/>
  <c r="K56"/>
  <c r="V56" s="1"/>
  <c r="S55"/>
  <c r="R55"/>
  <c r="P55"/>
  <c r="O55"/>
  <c r="K55"/>
  <c r="N55" s="1"/>
  <c r="S54"/>
  <c r="R54"/>
  <c r="O54"/>
  <c r="P54" s="1"/>
  <c r="N54"/>
  <c r="K54"/>
  <c r="T54" s="1"/>
  <c r="T53"/>
  <c r="S53"/>
  <c r="U53" s="1"/>
  <c r="R53"/>
  <c r="O53"/>
  <c r="P53" s="1"/>
  <c r="N53"/>
  <c r="K53"/>
  <c r="V53" s="1"/>
  <c r="U52"/>
  <c r="T52"/>
  <c r="S52"/>
  <c r="R52"/>
  <c r="P52"/>
  <c r="O52"/>
  <c r="N52"/>
  <c r="K52"/>
  <c r="V52" s="1"/>
  <c r="S51"/>
  <c r="R51"/>
  <c r="P51"/>
  <c r="O51"/>
  <c r="K51"/>
  <c r="N51" s="1"/>
  <c r="S50"/>
  <c r="R50"/>
  <c r="O50"/>
  <c r="P50" s="1"/>
  <c r="N50"/>
  <c r="K50"/>
  <c r="T50" s="1"/>
  <c r="T49"/>
  <c r="S49"/>
  <c r="U49" s="1"/>
  <c r="R49"/>
  <c r="O49"/>
  <c r="P49" s="1"/>
  <c r="N49"/>
  <c r="K49"/>
  <c r="V49" s="1"/>
  <c r="U48"/>
  <c r="T48"/>
  <c r="S48"/>
  <c r="R48"/>
  <c r="P48"/>
  <c r="O48"/>
  <c r="N48"/>
  <c r="K48"/>
  <c r="V48" s="1"/>
  <c r="S47"/>
  <c r="R47"/>
  <c r="P47"/>
  <c r="O47"/>
  <c r="K47"/>
  <c r="N47" s="1"/>
  <c r="S46"/>
  <c r="R46"/>
  <c r="O46"/>
  <c r="P46" s="1"/>
  <c r="N46"/>
  <c r="K46"/>
  <c r="T46" s="1"/>
  <c r="Q45"/>
  <c r="U42"/>
  <c r="T42"/>
  <c r="S42"/>
  <c r="R42"/>
  <c r="P42"/>
  <c r="O42"/>
  <c r="K42"/>
  <c r="V42" s="1"/>
  <c r="S41"/>
  <c r="R41"/>
  <c r="P41"/>
  <c r="O41"/>
  <c r="K41"/>
  <c r="N41" s="1"/>
  <c r="S40"/>
  <c r="R40"/>
  <c r="O40"/>
  <c r="P40" s="1"/>
  <c r="N40"/>
  <c r="K40"/>
  <c r="T40" s="1"/>
  <c r="T39"/>
  <c r="S39"/>
  <c r="U39" s="1"/>
  <c r="R39"/>
  <c r="O39"/>
  <c r="P39" s="1"/>
  <c r="N39"/>
  <c r="K39"/>
  <c r="V39" s="1"/>
  <c r="U38"/>
  <c r="T38"/>
  <c r="S38"/>
  <c r="R38"/>
  <c r="P38"/>
  <c r="O38"/>
  <c r="N38"/>
  <c r="K38"/>
  <c r="V38" s="1"/>
  <c r="S37"/>
  <c r="R37"/>
  <c r="P37"/>
  <c r="O37"/>
  <c r="K37"/>
  <c r="N37" s="1"/>
  <c r="S36"/>
  <c r="R36"/>
  <c r="O36"/>
  <c r="P36" s="1"/>
  <c r="N36"/>
  <c r="K36"/>
  <c r="T36" s="1"/>
  <c r="T35"/>
  <c r="S35"/>
  <c r="U35" s="1"/>
  <c r="R35"/>
  <c r="O35"/>
  <c r="P35" s="1"/>
  <c r="N35"/>
  <c r="K35"/>
  <c r="V35" s="1"/>
  <c r="U34"/>
  <c r="T34"/>
  <c r="S34"/>
  <c r="P34"/>
  <c r="O34"/>
  <c r="N34"/>
  <c r="K34"/>
  <c r="V34" s="1"/>
  <c r="Q33"/>
  <c r="R34" s="1"/>
  <c r="S30"/>
  <c r="R30"/>
  <c r="O30"/>
  <c r="P30" s="1"/>
  <c r="N30"/>
  <c r="K30"/>
  <c r="T30" s="1"/>
  <c r="T29"/>
  <c r="S29"/>
  <c r="U29" s="1"/>
  <c r="R29"/>
  <c r="O29"/>
  <c r="P29" s="1"/>
  <c r="N29"/>
  <c r="K29"/>
  <c r="V29" s="1"/>
  <c r="U28"/>
  <c r="T28"/>
  <c r="S28"/>
  <c r="R28"/>
  <c r="P28"/>
  <c r="O28"/>
  <c r="N28"/>
  <c r="K28"/>
  <c r="V28" s="1"/>
  <c r="S27"/>
  <c r="R27"/>
  <c r="P27"/>
  <c r="O27"/>
  <c r="K27"/>
  <c r="N27" s="1"/>
  <c r="S26"/>
  <c r="R26"/>
  <c r="P26"/>
  <c r="O26"/>
  <c r="N26"/>
  <c r="K26"/>
  <c r="T26" s="1"/>
  <c r="T25"/>
  <c r="S25"/>
  <c r="U25" s="1"/>
  <c r="R25"/>
  <c r="O25"/>
  <c r="P25" s="1"/>
  <c r="N25"/>
  <c r="K25"/>
  <c r="V25" s="1"/>
  <c r="U24"/>
  <c r="T24"/>
  <c r="S24"/>
  <c r="R24"/>
  <c r="P24"/>
  <c r="O24"/>
  <c r="N24"/>
  <c r="K24"/>
  <c r="V24" s="1"/>
  <c r="S23"/>
  <c r="R23"/>
  <c r="P23"/>
  <c r="O23"/>
  <c r="K23"/>
  <c r="N23" s="1"/>
  <c r="S22"/>
  <c r="R22"/>
  <c r="O22"/>
  <c r="P22" s="1"/>
  <c r="N22"/>
  <c r="K22"/>
  <c r="T22" s="1"/>
  <c r="T21"/>
  <c r="S21"/>
  <c r="U21" s="1"/>
  <c r="R21"/>
  <c r="O21"/>
  <c r="P21" s="1"/>
  <c r="N21"/>
  <c r="K21"/>
  <c r="V21" s="1"/>
  <c r="U20"/>
  <c r="T20"/>
  <c r="S20"/>
  <c r="R20"/>
  <c r="P20"/>
  <c r="O20"/>
  <c r="N20"/>
  <c r="K20"/>
  <c r="V20" s="1"/>
  <c r="S19"/>
  <c r="R19"/>
  <c r="P19"/>
  <c r="O19"/>
  <c r="K19"/>
  <c r="N19" s="1"/>
  <c r="S18"/>
  <c r="R18"/>
  <c r="O18"/>
  <c r="P18" s="1"/>
  <c r="N18"/>
  <c r="K18"/>
  <c r="T18" s="1"/>
  <c r="T17"/>
  <c r="S17"/>
  <c r="U17" s="1"/>
  <c r="R17"/>
  <c r="O17"/>
  <c r="P17" s="1"/>
  <c r="N17"/>
  <c r="K17"/>
  <c r="V17" s="1"/>
  <c r="U16"/>
  <c r="T16"/>
  <c r="S16"/>
  <c r="R16"/>
  <c r="P16"/>
  <c r="O16"/>
  <c r="N16"/>
  <c r="K16"/>
  <c r="V16" s="1"/>
  <c r="S15"/>
  <c r="R15"/>
  <c r="P15"/>
  <c r="O15"/>
  <c r="K15"/>
  <c r="S14"/>
  <c r="R14"/>
  <c r="O14"/>
  <c r="P14" s="1"/>
  <c r="K14"/>
  <c r="T14" s="1"/>
  <c r="T13"/>
  <c r="S13"/>
  <c r="U13" s="1"/>
  <c r="R13"/>
  <c r="O13"/>
  <c r="P13" s="1"/>
  <c r="N13"/>
  <c r="K13"/>
  <c r="V13" s="1"/>
  <c r="T12"/>
  <c r="U12" s="1"/>
  <c r="S12"/>
  <c r="R12"/>
  <c r="O12"/>
  <c r="P12" s="1"/>
  <c r="N12"/>
  <c r="K12"/>
  <c r="V12" s="1"/>
  <c r="S11"/>
  <c r="R11"/>
  <c r="P11"/>
  <c r="O11"/>
  <c r="K11"/>
  <c r="V11" s="1"/>
  <c r="V10"/>
  <c r="S10"/>
  <c r="R10"/>
  <c r="P10"/>
  <c r="O10"/>
  <c r="K10"/>
  <c r="T10" s="1"/>
  <c r="T9"/>
  <c r="S9"/>
  <c r="U9" s="1"/>
  <c r="R9"/>
  <c r="O9"/>
  <c r="P9" s="1"/>
  <c r="N9"/>
  <c r="K9"/>
  <c r="V9" s="1"/>
  <c r="T8"/>
  <c r="U8" s="1"/>
  <c r="S8"/>
  <c r="R8"/>
  <c r="O8"/>
  <c r="P8" s="1"/>
  <c r="N8"/>
  <c r="K8"/>
  <c r="V8" s="1"/>
  <c r="K5"/>
  <c r="AK3"/>
  <c r="AN2"/>
  <c r="AM2"/>
  <c r="AL2"/>
  <c r="AJ2"/>
  <c r="AK2" s="1"/>
  <c r="AG2"/>
  <c r="AF2"/>
  <c r="AE2"/>
  <c r="V2"/>
  <c r="S2"/>
  <c r="R2"/>
  <c r="P2"/>
  <c r="O2"/>
  <c r="K2"/>
  <c r="AB1"/>
  <c r="AA1"/>
  <c r="Z1"/>
  <c r="Y1"/>
  <c r="X1"/>
  <c r="W1"/>
  <c r="U262" i="3"/>
  <c r="T262"/>
  <c r="S262"/>
  <c r="R262"/>
  <c r="P262"/>
  <c r="O262"/>
  <c r="K262"/>
  <c r="V262" s="1"/>
  <c r="V261"/>
  <c r="S261"/>
  <c r="R261"/>
  <c r="P261"/>
  <c r="O261"/>
  <c r="K261"/>
  <c r="V260"/>
  <c r="S260"/>
  <c r="R260"/>
  <c r="O260"/>
  <c r="P260" s="1"/>
  <c r="N260"/>
  <c r="K260"/>
  <c r="T260" s="1"/>
  <c r="T259"/>
  <c r="S259"/>
  <c r="R259"/>
  <c r="O259"/>
  <c r="P259" s="1"/>
  <c r="N259"/>
  <c r="K259"/>
  <c r="V259" s="1"/>
  <c r="U258"/>
  <c r="T258"/>
  <c r="S258"/>
  <c r="R258"/>
  <c r="P258"/>
  <c r="O258"/>
  <c r="N258"/>
  <c r="K258"/>
  <c r="V258" s="1"/>
  <c r="S257"/>
  <c r="R257"/>
  <c r="P257"/>
  <c r="O257"/>
  <c r="K257"/>
  <c r="V257" s="1"/>
  <c r="S256"/>
  <c r="R256"/>
  <c r="O256"/>
  <c r="P256" s="1"/>
  <c r="K256"/>
  <c r="T256" s="1"/>
  <c r="T255"/>
  <c r="S255"/>
  <c r="U255" s="1"/>
  <c r="R255"/>
  <c r="O255"/>
  <c r="P255" s="1"/>
  <c r="N255"/>
  <c r="K255"/>
  <c r="V255" s="1"/>
  <c r="T254"/>
  <c r="U254" s="1"/>
  <c r="S254"/>
  <c r="R254"/>
  <c r="O254"/>
  <c r="P254" s="1"/>
  <c r="N254"/>
  <c r="K254"/>
  <c r="V254" s="1"/>
  <c r="S253"/>
  <c r="P253"/>
  <c r="O253"/>
  <c r="K253"/>
  <c r="V253" s="1"/>
  <c r="Q252"/>
  <c r="R253" s="1"/>
  <c r="T249"/>
  <c r="S249"/>
  <c r="U249" s="1"/>
  <c r="R249"/>
  <c r="O249"/>
  <c r="P249" s="1"/>
  <c r="N249"/>
  <c r="K249"/>
  <c r="V249" s="1"/>
  <c r="T248"/>
  <c r="U248" s="1"/>
  <c r="S248"/>
  <c r="R248"/>
  <c r="O248"/>
  <c r="P248" s="1"/>
  <c r="N248"/>
  <c r="K248"/>
  <c r="V248" s="1"/>
  <c r="S247"/>
  <c r="R247"/>
  <c r="P247"/>
  <c r="O247"/>
  <c r="K247"/>
  <c r="N247" s="1"/>
  <c r="S246"/>
  <c r="R246"/>
  <c r="P246"/>
  <c r="O246"/>
  <c r="N246"/>
  <c r="K246"/>
  <c r="V246" s="1"/>
  <c r="S245"/>
  <c r="R245"/>
  <c r="O245"/>
  <c r="P245" s="1"/>
  <c r="K245"/>
  <c r="N245" s="1"/>
  <c r="T244"/>
  <c r="S244"/>
  <c r="U244" s="1"/>
  <c r="R244"/>
  <c r="P244"/>
  <c r="O244"/>
  <c r="N244"/>
  <c r="K244"/>
  <c r="V244" s="1"/>
  <c r="T243"/>
  <c r="U243" s="1"/>
  <c r="S243"/>
  <c r="R243"/>
  <c r="O243"/>
  <c r="P243" s="1"/>
  <c r="K243"/>
  <c r="N243" s="1"/>
  <c r="S242"/>
  <c r="R242"/>
  <c r="P242"/>
  <c r="O242"/>
  <c r="N242"/>
  <c r="K242"/>
  <c r="V242" s="1"/>
  <c r="S241"/>
  <c r="R241"/>
  <c r="O241"/>
  <c r="P241" s="1"/>
  <c r="K241"/>
  <c r="N241" s="1"/>
  <c r="T240"/>
  <c r="S240"/>
  <c r="U240" s="1"/>
  <c r="R240"/>
  <c r="P240"/>
  <c r="O240"/>
  <c r="N240"/>
  <c r="K240"/>
  <c r="V240" s="1"/>
  <c r="T239"/>
  <c r="U239" s="1"/>
  <c r="S239"/>
  <c r="R239"/>
  <c r="O239"/>
  <c r="P239" s="1"/>
  <c r="K239"/>
  <c r="N239" s="1"/>
  <c r="S238"/>
  <c r="R238"/>
  <c r="P238"/>
  <c r="O238"/>
  <c r="N238"/>
  <c r="K238"/>
  <c r="V238" s="1"/>
  <c r="S237"/>
  <c r="R237"/>
  <c r="O237"/>
  <c r="P237" s="1"/>
  <c r="K237"/>
  <c r="N237" s="1"/>
  <c r="T236"/>
  <c r="S236"/>
  <c r="U236" s="1"/>
  <c r="R236"/>
  <c r="P236"/>
  <c r="O236"/>
  <c r="N236"/>
  <c r="K236"/>
  <c r="V236" s="1"/>
  <c r="T235"/>
  <c r="U235" s="1"/>
  <c r="S235"/>
  <c r="R235"/>
  <c r="O235"/>
  <c r="P235" s="1"/>
  <c r="K235"/>
  <c r="N235" s="1"/>
  <c r="S234"/>
  <c r="R234"/>
  <c r="P234"/>
  <c r="O234"/>
  <c r="N234"/>
  <c r="K234"/>
  <c r="V234" s="1"/>
  <c r="S233"/>
  <c r="R233"/>
  <c r="O233"/>
  <c r="P233" s="1"/>
  <c r="K233"/>
  <c r="N233" s="1"/>
  <c r="T232"/>
  <c r="S232"/>
  <c r="U232" s="1"/>
  <c r="R232"/>
  <c r="P232"/>
  <c r="O232"/>
  <c r="N232"/>
  <c r="K232"/>
  <c r="V232" s="1"/>
  <c r="T231"/>
  <c r="U231" s="1"/>
  <c r="S231"/>
  <c r="R231"/>
  <c r="O231"/>
  <c r="P231" s="1"/>
  <c r="K231"/>
  <c r="N231" s="1"/>
  <c r="Q230"/>
  <c r="S227"/>
  <c r="R227"/>
  <c r="O227"/>
  <c r="P227" s="1"/>
  <c r="K227"/>
  <c r="N227" s="1"/>
  <c r="T226"/>
  <c r="S226"/>
  <c r="U226" s="1"/>
  <c r="R226"/>
  <c r="P226"/>
  <c r="O226"/>
  <c r="N226"/>
  <c r="K226"/>
  <c r="V226" s="1"/>
  <c r="T225"/>
  <c r="U225" s="1"/>
  <c r="S225"/>
  <c r="R225"/>
  <c r="O225"/>
  <c r="P225" s="1"/>
  <c r="K225"/>
  <c r="N225" s="1"/>
  <c r="S224"/>
  <c r="R224"/>
  <c r="P224"/>
  <c r="O224"/>
  <c r="N224"/>
  <c r="K224"/>
  <c r="V224" s="1"/>
  <c r="S223"/>
  <c r="R223"/>
  <c r="O223"/>
  <c r="P223" s="1"/>
  <c r="K223"/>
  <c r="N223" s="1"/>
  <c r="T222"/>
  <c r="S222"/>
  <c r="U222" s="1"/>
  <c r="R222"/>
  <c r="P222"/>
  <c r="O222"/>
  <c r="N222"/>
  <c r="K222"/>
  <c r="V222" s="1"/>
  <c r="T221"/>
  <c r="U221" s="1"/>
  <c r="S221"/>
  <c r="R221"/>
  <c r="O221"/>
  <c r="P221" s="1"/>
  <c r="K221"/>
  <c r="N221" s="1"/>
  <c r="S220"/>
  <c r="R220"/>
  <c r="P220"/>
  <c r="O220"/>
  <c r="N220"/>
  <c r="K220"/>
  <c r="V220" s="1"/>
  <c r="S219"/>
  <c r="R219"/>
  <c r="O219"/>
  <c r="P219" s="1"/>
  <c r="K219"/>
  <c r="N219" s="1"/>
  <c r="T218"/>
  <c r="S218"/>
  <c r="U218" s="1"/>
  <c r="R218"/>
  <c r="P218"/>
  <c r="O218"/>
  <c r="N218"/>
  <c r="K218"/>
  <c r="V218" s="1"/>
  <c r="T217"/>
  <c r="U217" s="1"/>
  <c r="S217"/>
  <c r="R217"/>
  <c r="O217"/>
  <c r="P217" s="1"/>
  <c r="K217"/>
  <c r="N217" s="1"/>
  <c r="S216"/>
  <c r="R216"/>
  <c r="P216"/>
  <c r="O216"/>
  <c r="N216"/>
  <c r="K216"/>
  <c r="V216" s="1"/>
  <c r="S215"/>
  <c r="R215"/>
  <c r="O215"/>
  <c r="P215" s="1"/>
  <c r="K215"/>
  <c r="N215" s="1"/>
  <c r="T214"/>
  <c r="S214"/>
  <c r="U214" s="1"/>
  <c r="R214"/>
  <c r="P214"/>
  <c r="O214"/>
  <c r="N214"/>
  <c r="K214"/>
  <c r="V214" s="1"/>
  <c r="T213"/>
  <c r="U213" s="1"/>
  <c r="S213"/>
  <c r="R213"/>
  <c r="O213"/>
  <c r="P213" s="1"/>
  <c r="K213"/>
  <c r="N213" s="1"/>
  <c r="S212"/>
  <c r="R212"/>
  <c r="P212"/>
  <c r="O212"/>
  <c r="N212"/>
  <c r="K212"/>
  <c r="V212" s="1"/>
  <c r="S211"/>
  <c r="R211"/>
  <c r="O211"/>
  <c r="P211" s="1"/>
  <c r="K211"/>
  <c r="N211" s="1"/>
  <c r="T210"/>
  <c r="S210"/>
  <c r="U210" s="1"/>
  <c r="R210"/>
  <c r="P210"/>
  <c r="O210"/>
  <c r="N210"/>
  <c r="K210"/>
  <c r="V210" s="1"/>
  <c r="T209"/>
  <c r="U209" s="1"/>
  <c r="S209"/>
  <c r="R209"/>
  <c r="O209"/>
  <c r="P209" s="1"/>
  <c r="K209"/>
  <c r="N209" s="1"/>
  <c r="S208"/>
  <c r="R208"/>
  <c r="P208"/>
  <c r="O208"/>
  <c r="N208"/>
  <c r="K208"/>
  <c r="V208" s="1"/>
  <c r="S207"/>
  <c r="R207"/>
  <c r="O207"/>
  <c r="P207" s="1"/>
  <c r="K207"/>
  <c r="N207" s="1"/>
  <c r="T206"/>
  <c r="S206"/>
  <c r="U206" s="1"/>
  <c r="R206"/>
  <c r="O206"/>
  <c r="P206" s="1"/>
  <c r="N206"/>
  <c r="K206"/>
  <c r="V206" s="1"/>
  <c r="T205"/>
  <c r="U205" s="1"/>
  <c r="S205"/>
  <c r="R205"/>
  <c r="O205"/>
  <c r="P205" s="1"/>
  <c r="K205"/>
  <c r="N205" s="1"/>
  <c r="S204"/>
  <c r="R204"/>
  <c r="P204"/>
  <c r="O204"/>
  <c r="N204"/>
  <c r="K204"/>
  <c r="V204" s="1"/>
  <c r="S203"/>
  <c r="R203"/>
  <c r="O203"/>
  <c r="P203" s="1"/>
  <c r="K203"/>
  <c r="N203" s="1"/>
  <c r="T202"/>
  <c r="S202"/>
  <c r="U202" s="1"/>
  <c r="O202"/>
  <c r="P202" s="1"/>
  <c r="N202"/>
  <c r="K202"/>
  <c r="V202" s="1"/>
  <c r="Q201"/>
  <c r="R202" s="1"/>
  <c r="S198"/>
  <c r="R198"/>
  <c r="P198"/>
  <c r="O198"/>
  <c r="K198"/>
  <c r="V198" s="1"/>
  <c r="S197"/>
  <c r="R197"/>
  <c r="O197"/>
  <c r="P197" s="1"/>
  <c r="K197"/>
  <c r="N197" s="1"/>
  <c r="T196"/>
  <c r="S196"/>
  <c r="U196" s="1"/>
  <c r="R196"/>
  <c r="O196"/>
  <c r="P196" s="1"/>
  <c r="N196"/>
  <c r="K196"/>
  <c r="V196" s="1"/>
  <c r="T195"/>
  <c r="U195" s="1"/>
  <c r="S195"/>
  <c r="R195"/>
  <c r="O195"/>
  <c r="P195" s="1"/>
  <c r="K195"/>
  <c r="N195" s="1"/>
  <c r="S194"/>
  <c r="R194"/>
  <c r="P194"/>
  <c r="O194"/>
  <c r="K194"/>
  <c r="V194" s="1"/>
  <c r="S193"/>
  <c r="R193"/>
  <c r="O193"/>
  <c r="P193" s="1"/>
  <c r="K193"/>
  <c r="N193" s="1"/>
  <c r="T192"/>
  <c r="S192"/>
  <c r="U192" s="1"/>
  <c r="R192"/>
  <c r="O192"/>
  <c r="P192" s="1"/>
  <c r="N192"/>
  <c r="K192"/>
  <c r="V192" s="1"/>
  <c r="T191"/>
  <c r="U191" s="1"/>
  <c r="S191"/>
  <c r="R191"/>
  <c r="O191"/>
  <c r="P191" s="1"/>
  <c r="K191"/>
  <c r="N191" s="1"/>
  <c r="S190"/>
  <c r="R190"/>
  <c r="P190"/>
  <c r="O190"/>
  <c r="K190"/>
  <c r="V190" s="1"/>
  <c r="S189"/>
  <c r="R189"/>
  <c r="O189"/>
  <c r="P189" s="1"/>
  <c r="K189"/>
  <c r="N189" s="1"/>
  <c r="T188"/>
  <c r="S188"/>
  <c r="U188" s="1"/>
  <c r="R188"/>
  <c r="O188"/>
  <c r="P188" s="1"/>
  <c r="N188"/>
  <c r="K188"/>
  <c r="V188" s="1"/>
  <c r="T187"/>
  <c r="U187" s="1"/>
  <c r="S187"/>
  <c r="R187"/>
  <c r="O187"/>
  <c r="P187" s="1"/>
  <c r="K187"/>
  <c r="N187" s="1"/>
  <c r="S186"/>
  <c r="R186"/>
  <c r="P186"/>
  <c r="O186"/>
  <c r="K186"/>
  <c r="V186" s="1"/>
  <c r="S185"/>
  <c r="R185"/>
  <c r="O185"/>
  <c r="P185" s="1"/>
  <c r="K185"/>
  <c r="N185" s="1"/>
  <c r="T184"/>
  <c r="S184"/>
  <c r="U184" s="1"/>
  <c r="R184"/>
  <c r="O184"/>
  <c r="P184" s="1"/>
  <c r="N184"/>
  <c r="K184"/>
  <c r="V184" s="1"/>
  <c r="T183"/>
  <c r="U183" s="1"/>
  <c r="S183"/>
  <c r="R183"/>
  <c r="O183"/>
  <c r="P183" s="1"/>
  <c r="K183"/>
  <c r="N183" s="1"/>
  <c r="S182"/>
  <c r="R182"/>
  <c r="P182"/>
  <c r="O182"/>
  <c r="K182"/>
  <c r="V182" s="1"/>
  <c r="S181"/>
  <c r="R181"/>
  <c r="O181"/>
  <c r="P181" s="1"/>
  <c r="K181"/>
  <c r="N181" s="1"/>
  <c r="T180"/>
  <c r="S180"/>
  <c r="U180" s="1"/>
  <c r="R180"/>
  <c r="O180"/>
  <c r="P180" s="1"/>
  <c r="N180"/>
  <c r="K180"/>
  <c r="V180" s="1"/>
  <c r="T179"/>
  <c r="U179" s="1"/>
  <c r="S179"/>
  <c r="R179"/>
  <c r="O179"/>
  <c r="P179" s="1"/>
  <c r="K179"/>
  <c r="N179" s="1"/>
  <c r="S178"/>
  <c r="R178"/>
  <c r="P178"/>
  <c r="O178"/>
  <c r="K178"/>
  <c r="V178" s="1"/>
  <c r="S177"/>
  <c r="R177"/>
  <c r="O177"/>
  <c r="P177" s="1"/>
  <c r="K177"/>
  <c r="T176"/>
  <c r="S176"/>
  <c r="U176" s="1"/>
  <c r="R176"/>
  <c r="O176"/>
  <c r="P176" s="1"/>
  <c r="N176"/>
  <c r="K176"/>
  <c r="V176" s="1"/>
  <c r="T175"/>
  <c r="U175" s="1"/>
  <c r="S175"/>
  <c r="R175"/>
  <c r="O175"/>
  <c r="P175" s="1"/>
  <c r="K175"/>
  <c r="N175" s="1"/>
  <c r="S174"/>
  <c r="R174"/>
  <c r="P174"/>
  <c r="O174"/>
  <c r="K174"/>
  <c r="V174" s="1"/>
  <c r="S173"/>
  <c r="R173"/>
  <c r="O173"/>
  <c r="P173" s="1"/>
  <c r="K173"/>
  <c r="T172"/>
  <c r="S172"/>
  <c r="U172" s="1"/>
  <c r="R172"/>
  <c r="O172"/>
  <c r="P172" s="1"/>
  <c r="N172"/>
  <c r="K172"/>
  <c r="V172" s="1"/>
  <c r="T171"/>
  <c r="U171" s="1"/>
  <c r="S171"/>
  <c r="R171"/>
  <c r="O171"/>
  <c r="P171" s="1"/>
  <c r="K171"/>
  <c r="N171" s="1"/>
  <c r="S170"/>
  <c r="R170"/>
  <c r="P170"/>
  <c r="O170"/>
  <c r="K170"/>
  <c r="V170" s="1"/>
  <c r="S169"/>
  <c r="R169"/>
  <c r="O169"/>
  <c r="P169" s="1"/>
  <c r="K169"/>
  <c r="T168"/>
  <c r="S168"/>
  <c r="U168" s="1"/>
  <c r="R168"/>
  <c r="O168"/>
  <c r="P168" s="1"/>
  <c r="N168"/>
  <c r="K168"/>
  <c r="V168" s="1"/>
  <c r="T167"/>
  <c r="U167" s="1"/>
  <c r="S167"/>
  <c r="R167"/>
  <c r="O167"/>
  <c r="P167" s="1"/>
  <c r="K167"/>
  <c r="N167" s="1"/>
  <c r="S166"/>
  <c r="R166"/>
  <c r="P166"/>
  <c r="O166"/>
  <c r="K166"/>
  <c r="V166" s="1"/>
  <c r="S165"/>
  <c r="R165"/>
  <c r="O165"/>
  <c r="P165" s="1"/>
  <c r="K165"/>
  <c r="T164"/>
  <c r="S164"/>
  <c r="U164" s="1"/>
  <c r="R164"/>
  <c r="O164"/>
  <c r="P164" s="1"/>
  <c r="N164"/>
  <c r="K164"/>
  <c r="V164" s="1"/>
  <c r="T163"/>
  <c r="U163" s="1"/>
  <c r="S163"/>
  <c r="R163"/>
  <c r="O163"/>
  <c r="P163" s="1"/>
  <c r="K163"/>
  <c r="N163" s="1"/>
  <c r="S162"/>
  <c r="P162"/>
  <c r="O162"/>
  <c r="K162"/>
  <c r="V162" s="1"/>
  <c r="Q161"/>
  <c r="R162" s="1"/>
  <c r="T158"/>
  <c r="S158"/>
  <c r="U158" s="1"/>
  <c r="R158"/>
  <c r="O158"/>
  <c r="P158" s="1"/>
  <c r="N158"/>
  <c r="K158"/>
  <c r="V158" s="1"/>
  <c r="T157"/>
  <c r="U157" s="1"/>
  <c r="S157"/>
  <c r="R157"/>
  <c r="O157"/>
  <c r="P157" s="1"/>
  <c r="K157"/>
  <c r="N157" s="1"/>
  <c r="S156"/>
  <c r="R156"/>
  <c r="P156"/>
  <c r="O156"/>
  <c r="K156"/>
  <c r="V156" s="1"/>
  <c r="S155"/>
  <c r="R155"/>
  <c r="O155"/>
  <c r="P155" s="1"/>
  <c r="K155"/>
  <c r="T154"/>
  <c r="S154"/>
  <c r="U154" s="1"/>
  <c r="R154"/>
  <c r="O154"/>
  <c r="P154" s="1"/>
  <c r="N154"/>
  <c r="K154"/>
  <c r="V154" s="1"/>
  <c r="T153"/>
  <c r="U153" s="1"/>
  <c r="S153"/>
  <c r="R153"/>
  <c r="O153"/>
  <c r="P153" s="1"/>
  <c r="K153"/>
  <c r="N153" s="1"/>
  <c r="S152"/>
  <c r="R152"/>
  <c r="P152"/>
  <c r="O152"/>
  <c r="K152"/>
  <c r="V152" s="1"/>
  <c r="S151"/>
  <c r="R151"/>
  <c r="O151"/>
  <c r="P151" s="1"/>
  <c r="K151"/>
  <c r="T150"/>
  <c r="S150"/>
  <c r="U150" s="1"/>
  <c r="R150"/>
  <c r="O150"/>
  <c r="P150" s="1"/>
  <c r="N150"/>
  <c r="K150"/>
  <c r="V150" s="1"/>
  <c r="T149"/>
  <c r="U149" s="1"/>
  <c r="S149"/>
  <c r="R149"/>
  <c r="O149"/>
  <c r="P149" s="1"/>
  <c r="K149"/>
  <c r="N149" s="1"/>
  <c r="S148"/>
  <c r="R148"/>
  <c r="P148"/>
  <c r="O148"/>
  <c r="K148"/>
  <c r="V148" s="1"/>
  <c r="S147"/>
  <c r="R147"/>
  <c r="O147"/>
  <c r="P147" s="1"/>
  <c r="K147"/>
  <c r="T146"/>
  <c r="S146"/>
  <c r="U146" s="1"/>
  <c r="R146"/>
  <c r="O146"/>
  <c r="P146" s="1"/>
  <c r="N146"/>
  <c r="K146"/>
  <c r="V146" s="1"/>
  <c r="T145"/>
  <c r="U145" s="1"/>
  <c r="S145"/>
  <c r="R145"/>
  <c r="O145"/>
  <c r="P145" s="1"/>
  <c r="K145"/>
  <c r="N145" s="1"/>
  <c r="S144"/>
  <c r="R144"/>
  <c r="P144"/>
  <c r="O144"/>
  <c r="K144"/>
  <c r="V144" s="1"/>
  <c r="S143"/>
  <c r="R143"/>
  <c r="O143"/>
  <c r="P143" s="1"/>
  <c r="K143"/>
  <c r="T142"/>
  <c r="S142"/>
  <c r="U142" s="1"/>
  <c r="R142"/>
  <c r="O142"/>
  <c r="P142" s="1"/>
  <c r="N142"/>
  <c r="K142"/>
  <c r="V142" s="1"/>
  <c r="T141"/>
  <c r="U141" s="1"/>
  <c r="S141"/>
  <c r="R141"/>
  <c r="O141"/>
  <c r="P141" s="1"/>
  <c r="K141"/>
  <c r="N141" s="1"/>
  <c r="S140"/>
  <c r="R140"/>
  <c r="P140"/>
  <c r="O140"/>
  <c r="K140"/>
  <c r="V140" s="1"/>
  <c r="S139"/>
  <c r="R139"/>
  <c r="O139"/>
  <c r="P139" s="1"/>
  <c r="K139"/>
  <c r="T138"/>
  <c r="S138"/>
  <c r="U138" s="1"/>
  <c r="R138"/>
  <c r="O138"/>
  <c r="P138" s="1"/>
  <c r="N138"/>
  <c r="K138"/>
  <c r="V138" s="1"/>
  <c r="T137"/>
  <c r="U137" s="1"/>
  <c r="S137"/>
  <c r="R137"/>
  <c r="O137"/>
  <c r="P137" s="1"/>
  <c r="K137"/>
  <c r="N137" s="1"/>
  <c r="S136"/>
  <c r="R136"/>
  <c r="P136"/>
  <c r="O136"/>
  <c r="K136"/>
  <c r="V136" s="1"/>
  <c r="S135"/>
  <c r="R135"/>
  <c r="O135"/>
  <c r="P135" s="1"/>
  <c r="K135"/>
  <c r="T134"/>
  <c r="S134"/>
  <c r="U134" s="1"/>
  <c r="R134"/>
  <c r="O134"/>
  <c r="P134" s="1"/>
  <c r="N134"/>
  <c r="K134"/>
  <c r="V134" s="1"/>
  <c r="U133"/>
  <c r="T133"/>
  <c r="S133"/>
  <c r="R133"/>
  <c r="P133"/>
  <c r="O133"/>
  <c r="K133"/>
  <c r="N133" s="1"/>
  <c r="V132"/>
  <c r="S132"/>
  <c r="R132"/>
  <c r="P132"/>
  <c r="O132"/>
  <c r="K132"/>
  <c r="S131"/>
  <c r="R131"/>
  <c r="O131"/>
  <c r="P131" s="1"/>
  <c r="K131"/>
  <c r="T131" s="1"/>
  <c r="T130"/>
  <c r="S130"/>
  <c r="R130"/>
  <c r="O130"/>
  <c r="P130" s="1"/>
  <c r="N130"/>
  <c r="K130"/>
  <c r="V130" s="1"/>
  <c r="T129"/>
  <c r="U129" s="1"/>
  <c r="S129"/>
  <c r="R129"/>
  <c r="O129"/>
  <c r="P129" s="1"/>
  <c r="K129"/>
  <c r="N129" s="1"/>
  <c r="S128"/>
  <c r="R128"/>
  <c r="P128"/>
  <c r="O128"/>
  <c r="K128"/>
  <c r="V127"/>
  <c r="S127"/>
  <c r="R127"/>
  <c r="O127"/>
  <c r="P127" s="1"/>
  <c r="N127"/>
  <c r="K127"/>
  <c r="T127" s="1"/>
  <c r="T126"/>
  <c r="S126"/>
  <c r="U126" s="1"/>
  <c r="R126"/>
  <c r="O126"/>
  <c r="P126" s="1"/>
  <c r="N126"/>
  <c r="K126"/>
  <c r="V126" s="1"/>
  <c r="U125"/>
  <c r="T125"/>
  <c r="S125"/>
  <c r="R125"/>
  <c r="P125"/>
  <c r="O125"/>
  <c r="K125"/>
  <c r="N125" s="1"/>
  <c r="V124"/>
  <c r="U124"/>
  <c r="S124"/>
  <c r="R124"/>
  <c r="P124"/>
  <c r="O124"/>
  <c r="N124"/>
  <c r="K124"/>
  <c r="T124" s="1"/>
  <c r="V123"/>
  <c r="T123"/>
  <c r="S123"/>
  <c r="R123"/>
  <c r="O123"/>
  <c r="P123" s="1"/>
  <c r="N123"/>
  <c r="K123"/>
  <c r="T122"/>
  <c r="S122"/>
  <c r="U122" s="1"/>
  <c r="R122"/>
  <c r="O122"/>
  <c r="P122" s="1"/>
  <c r="N122"/>
  <c r="K122"/>
  <c r="V122" s="1"/>
  <c r="T121"/>
  <c r="U121" s="1"/>
  <c r="S121"/>
  <c r="O121"/>
  <c r="P121" s="1"/>
  <c r="K121"/>
  <c r="N121" s="1"/>
  <c r="Q120"/>
  <c r="R121" s="1"/>
  <c r="V117"/>
  <c r="T117"/>
  <c r="S117"/>
  <c r="R117"/>
  <c r="O117"/>
  <c r="P117" s="1"/>
  <c r="N117"/>
  <c r="K117"/>
  <c r="T116"/>
  <c r="U116" s="1"/>
  <c r="S116"/>
  <c r="R116"/>
  <c r="O116"/>
  <c r="P116" s="1"/>
  <c r="N116"/>
  <c r="K116"/>
  <c r="V116" s="1"/>
  <c r="S115"/>
  <c r="R115"/>
  <c r="P115"/>
  <c r="O115"/>
  <c r="K115"/>
  <c r="T115" s="1"/>
  <c r="U115" s="1"/>
  <c r="S114"/>
  <c r="R114"/>
  <c r="P114"/>
  <c r="O114"/>
  <c r="K114"/>
  <c r="T114" s="1"/>
  <c r="T113"/>
  <c r="S113"/>
  <c r="U113" s="1"/>
  <c r="R113"/>
  <c r="O113"/>
  <c r="P113" s="1"/>
  <c r="N113"/>
  <c r="K113"/>
  <c r="V113" s="1"/>
  <c r="T112"/>
  <c r="U112" s="1"/>
  <c r="S112"/>
  <c r="R112"/>
  <c r="O112"/>
  <c r="P112" s="1"/>
  <c r="N112"/>
  <c r="K112"/>
  <c r="V112" s="1"/>
  <c r="S111"/>
  <c r="R111"/>
  <c r="P111"/>
  <c r="O111"/>
  <c r="K111"/>
  <c r="T111" s="1"/>
  <c r="U111" s="1"/>
  <c r="S110"/>
  <c r="R110"/>
  <c r="P110"/>
  <c r="O110"/>
  <c r="K110"/>
  <c r="T110" s="1"/>
  <c r="T109"/>
  <c r="S109"/>
  <c r="U109" s="1"/>
  <c r="R109"/>
  <c r="O109"/>
  <c r="P109" s="1"/>
  <c r="N109"/>
  <c r="K109"/>
  <c r="V109" s="1"/>
  <c r="T108"/>
  <c r="U108" s="1"/>
  <c r="S108"/>
  <c r="R108"/>
  <c r="O108"/>
  <c r="P108" s="1"/>
  <c r="N108"/>
  <c r="K108"/>
  <c r="V108" s="1"/>
  <c r="S107"/>
  <c r="R107"/>
  <c r="P107"/>
  <c r="O107"/>
  <c r="K107"/>
  <c r="T107" s="1"/>
  <c r="U107" s="1"/>
  <c r="S106"/>
  <c r="R106"/>
  <c r="P106"/>
  <c r="O106"/>
  <c r="K106"/>
  <c r="T106" s="1"/>
  <c r="T105"/>
  <c r="S105"/>
  <c r="U105" s="1"/>
  <c r="R105"/>
  <c r="O105"/>
  <c r="P105" s="1"/>
  <c r="N105"/>
  <c r="K105"/>
  <c r="V105" s="1"/>
  <c r="T104"/>
  <c r="U104" s="1"/>
  <c r="S104"/>
  <c r="R104"/>
  <c r="O104"/>
  <c r="P104" s="1"/>
  <c r="N104"/>
  <c r="K104"/>
  <c r="V104" s="1"/>
  <c r="S103"/>
  <c r="R103"/>
  <c r="P103"/>
  <c r="O103"/>
  <c r="K103"/>
  <c r="T103" s="1"/>
  <c r="U103" s="1"/>
  <c r="S102"/>
  <c r="R102"/>
  <c r="P102"/>
  <c r="O102"/>
  <c r="K102"/>
  <c r="T102" s="1"/>
  <c r="T101"/>
  <c r="S101"/>
  <c r="U101" s="1"/>
  <c r="R101"/>
  <c r="O101"/>
  <c r="P101" s="1"/>
  <c r="N101"/>
  <c r="K101"/>
  <c r="V101" s="1"/>
  <c r="T100"/>
  <c r="U100" s="1"/>
  <c r="S100"/>
  <c r="R100"/>
  <c r="O100"/>
  <c r="P100" s="1"/>
  <c r="N100"/>
  <c r="K100"/>
  <c r="V100" s="1"/>
  <c r="S99"/>
  <c r="R99"/>
  <c r="P99"/>
  <c r="O99"/>
  <c r="K99"/>
  <c r="T99" s="1"/>
  <c r="U99" s="1"/>
  <c r="S98"/>
  <c r="R98"/>
  <c r="P98"/>
  <c r="O98"/>
  <c r="K98"/>
  <c r="T98" s="1"/>
  <c r="T97"/>
  <c r="S97"/>
  <c r="U97" s="1"/>
  <c r="R97"/>
  <c r="O97"/>
  <c r="P97" s="1"/>
  <c r="N97"/>
  <c r="K97"/>
  <c r="V97" s="1"/>
  <c r="T96"/>
  <c r="U96" s="1"/>
  <c r="S96"/>
  <c r="R96"/>
  <c r="O96"/>
  <c r="P96" s="1"/>
  <c r="N96"/>
  <c r="K96"/>
  <c r="V96" s="1"/>
  <c r="S95"/>
  <c r="R95"/>
  <c r="P95"/>
  <c r="O95"/>
  <c r="K95"/>
  <c r="T95" s="1"/>
  <c r="U95" s="1"/>
  <c r="S94"/>
  <c r="R94"/>
  <c r="P94"/>
  <c r="O94"/>
  <c r="K94"/>
  <c r="T94" s="1"/>
  <c r="T93"/>
  <c r="S93"/>
  <c r="U93" s="1"/>
  <c r="R93"/>
  <c r="O93"/>
  <c r="P93" s="1"/>
  <c r="N93"/>
  <c r="K93"/>
  <c r="V93" s="1"/>
  <c r="T92"/>
  <c r="U92" s="1"/>
  <c r="S92"/>
  <c r="R92"/>
  <c r="O92"/>
  <c r="P92" s="1"/>
  <c r="N92"/>
  <c r="K92"/>
  <c r="V92" s="1"/>
  <c r="S91"/>
  <c r="R91"/>
  <c r="P91"/>
  <c r="O91"/>
  <c r="K91"/>
  <c r="T91" s="1"/>
  <c r="U91" s="1"/>
  <c r="S90"/>
  <c r="R90"/>
  <c r="P90"/>
  <c r="O90"/>
  <c r="K90"/>
  <c r="T90" s="1"/>
  <c r="Q89"/>
  <c r="T86"/>
  <c r="U86" s="1"/>
  <c r="S86"/>
  <c r="R86"/>
  <c r="O86"/>
  <c r="P86" s="1"/>
  <c r="N86"/>
  <c r="K86"/>
  <c r="V86" s="1"/>
  <c r="S85"/>
  <c r="R85"/>
  <c r="P85"/>
  <c r="O85"/>
  <c r="K85"/>
  <c r="T85" s="1"/>
  <c r="U85" s="1"/>
  <c r="S84"/>
  <c r="R84"/>
  <c r="P84"/>
  <c r="O84"/>
  <c r="K84"/>
  <c r="T84" s="1"/>
  <c r="T83"/>
  <c r="S83"/>
  <c r="U83" s="1"/>
  <c r="R83"/>
  <c r="O83"/>
  <c r="P83" s="1"/>
  <c r="N83"/>
  <c r="K83"/>
  <c r="V83" s="1"/>
  <c r="T82"/>
  <c r="U82" s="1"/>
  <c r="S82"/>
  <c r="R82"/>
  <c r="O82"/>
  <c r="P82" s="1"/>
  <c r="N82"/>
  <c r="K82"/>
  <c r="V82" s="1"/>
  <c r="S81"/>
  <c r="R81"/>
  <c r="P81"/>
  <c r="O81"/>
  <c r="K81"/>
  <c r="T81" s="1"/>
  <c r="U81" s="1"/>
  <c r="S80"/>
  <c r="R80"/>
  <c r="P80"/>
  <c r="O80"/>
  <c r="K80"/>
  <c r="T80" s="1"/>
  <c r="T79"/>
  <c r="S79"/>
  <c r="U79" s="1"/>
  <c r="R79"/>
  <c r="O79"/>
  <c r="P79" s="1"/>
  <c r="N79"/>
  <c r="K79"/>
  <c r="V79" s="1"/>
  <c r="T78"/>
  <c r="U78" s="1"/>
  <c r="S78"/>
  <c r="R78"/>
  <c r="O78"/>
  <c r="P78" s="1"/>
  <c r="N78"/>
  <c r="K78"/>
  <c r="V78" s="1"/>
  <c r="S77"/>
  <c r="R77"/>
  <c r="P77"/>
  <c r="O77"/>
  <c r="K77"/>
  <c r="T77" s="1"/>
  <c r="U77" s="1"/>
  <c r="S76"/>
  <c r="R76"/>
  <c r="P76"/>
  <c r="O76"/>
  <c r="K76"/>
  <c r="T76" s="1"/>
  <c r="T75"/>
  <c r="S75"/>
  <c r="U75" s="1"/>
  <c r="R75"/>
  <c r="O75"/>
  <c r="P75" s="1"/>
  <c r="N75"/>
  <c r="K75"/>
  <c r="V75" s="1"/>
  <c r="T74"/>
  <c r="U74" s="1"/>
  <c r="S74"/>
  <c r="R74"/>
  <c r="O74"/>
  <c r="P74" s="1"/>
  <c r="N74"/>
  <c r="K74"/>
  <c r="V74" s="1"/>
  <c r="S73"/>
  <c r="R73"/>
  <c r="P73"/>
  <c r="O73"/>
  <c r="K73"/>
  <c r="T73" s="1"/>
  <c r="U73" s="1"/>
  <c r="S72"/>
  <c r="R72"/>
  <c r="P72"/>
  <c r="O72"/>
  <c r="K72"/>
  <c r="T72" s="1"/>
  <c r="T71"/>
  <c r="S71"/>
  <c r="U71" s="1"/>
  <c r="R71"/>
  <c r="O71"/>
  <c r="P71" s="1"/>
  <c r="N71"/>
  <c r="K71"/>
  <c r="V71" s="1"/>
  <c r="T70"/>
  <c r="U70" s="1"/>
  <c r="S70"/>
  <c r="R70"/>
  <c r="O70"/>
  <c r="P70" s="1"/>
  <c r="N70"/>
  <c r="K70"/>
  <c r="V70" s="1"/>
  <c r="S69"/>
  <c r="R69"/>
  <c r="P69"/>
  <c r="O69"/>
  <c r="K69"/>
  <c r="T69" s="1"/>
  <c r="U69" s="1"/>
  <c r="S68"/>
  <c r="R68"/>
  <c r="P68"/>
  <c r="O68"/>
  <c r="K68"/>
  <c r="T68" s="1"/>
  <c r="T67"/>
  <c r="S67"/>
  <c r="U67" s="1"/>
  <c r="R67"/>
  <c r="O67"/>
  <c r="P67" s="1"/>
  <c r="N67"/>
  <c r="K67"/>
  <c r="V67" s="1"/>
  <c r="T66"/>
  <c r="U66" s="1"/>
  <c r="S66"/>
  <c r="R66"/>
  <c r="O66"/>
  <c r="P66" s="1"/>
  <c r="N66"/>
  <c r="K66"/>
  <c r="V66" s="1"/>
  <c r="S65"/>
  <c r="R65"/>
  <c r="P65"/>
  <c r="O65"/>
  <c r="K65"/>
  <c r="T65" s="1"/>
  <c r="U65" s="1"/>
  <c r="S64"/>
  <c r="R64"/>
  <c r="P64"/>
  <c r="O64"/>
  <c r="K64"/>
  <c r="T64" s="1"/>
  <c r="T63"/>
  <c r="S63"/>
  <c r="U63" s="1"/>
  <c r="R63"/>
  <c r="O63"/>
  <c r="P63" s="1"/>
  <c r="N63"/>
  <c r="K63"/>
  <c r="V63" s="1"/>
  <c r="T62"/>
  <c r="U62" s="1"/>
  <c r="S62"/>
  <c r="R62"/>
  <c r="O62"/>
  <c r="P62" s="1"/>
  <c r="N62"/>
  <c r="K62"/>
  <c r="V62" s="1"/>
  <c r="S61"/>
  <c r="R61"/>
  <c r="P61"/>
  <c r="O61"/>
  <c r="K61"/>
  <c r="T61" s="1"/>
  <c r="U61" s="1"/>
  <c r="S60"/>
  <c r="R60"/>
  <c r="P60"/>
  <c r="O60"/>
  <c r="K60"/>
  <c r="T60" s="1"/>
  <c r="T59"/>
  <c r="S59"/>
  <c r="U59" s="1"/>
  <c r="R59"/>
  <c r="O59"/>
  <c r="P59" s="1"/>
  <c r="N59"/>
  <c r="K59"/>
  <c r="V59" s="1"/>
  <c r="T58"/>
  <c r="U58" s="1"/>
  <c r="S58"/>
  <c r="R58"/>
  <c r="O58"/>
  <c r="P58" s="1"/>
  <c r="N58"/>
  <c r="K58"/>
  <c r="V58" s="1"/>
  <c r="S57"/>
  <c r="R57"/>
  <c r="P57"/>
  <c r="O57"/>
  <c r="K57"/>
  <c r="T57" s="1"/>
  <c r="U57" s="1"/>
  <c r="S56"/>
  <c r="R56"/>
  <c r="P56"/>
  <c r="O56"/>
  <c r="K56"/>
  <c r="T56" s="1"/>
  <c r="T55"/>
  <c r="S55"/>
  <c r="U55" s="1"/>
  <c r="R55"/>
  <c r="O55"/>
  <c r="P55" s="1"/>
  <c r="N55"/>
  <c r="K55"/>
  <c r="V55" s="1"/>
  <c r="Q54"/>
  <c r="S51"/>
  <c r="R51"/>
  <c r="P51"/>
  <c r="O51"/>
  <c r="K51"/>
  <c r="T51" s="1"/>
  <c r="U51" s="1"/>
  <c r="S50"/>
  <c r="R50"/>
  <c r="P50"/>
  <c r="O50"/>
  <c r="K50"/>
  <c r="T50" s="1"/>
  <c r="T49"/>
  <c r="S49"/>
  <c r="U49" s="1"/>
  <c r="R49"/>
  <c r="O49"/>
  <c r="P49" s="1"/>
  <c r="N49"/>
  <c r="K49"/>
  <c r="V49" s="1"/>
  <c r="T48"/>
  <c r="U48" s="1"/>
  <c r="S48"/>
  <c r="R48"/>
  <c r="O48"/>
  <c r="P48" s="1"/>
  <c r="N48"/>
  <c r="K48"/>
  <c r="V48" s="1"/>
  <c r="S47"/>
  <c r="R47"/>
  <c r="P47"/>
  <c r="O47"/>
  <c r="K47"/>
  <c r="T47" s="1"/>
  <c r="U47" s="1"/>
  <c r="S46"/>
  <c r="R46"/>
  <c r="P46"/>
  <c r="O46"/>
  <c r="K46"/>
  <c r="T46" s="1"/>
  <c r="T45"/>
  <c r="S45"/>
  <c r="U45" s="1"/>
  <c r="R45"/>
  <c r="O45"/>
  <c r="P45" s="1"/>
  <c r="N45"/>
  <c r="K45"/>
  <c r="V45" s="1"/>
  <c r="T44"/>
  <c r="U44" s="1"/>
  <c r="S44"/>
  <c r="R44"/>
  <c r="O44"/>
  <c r="P44" s="1"/>
  <c r="N44"/>
  <c r="K44"/>
  <c r="V44" s="1"/>
  <c r="S43"/>
  <c r="R43"/>
  <c r="P43"/>
  <c r="O43"/>
  <c r="K43"/>
  <c r="T43" s="1"/>
  <c r="U43" s="1"/>
  <c r="S42"/>
  <c r="R42"/>
  <c r="P42"/>
  <c r="O42"/>
  <c r="K42"/>
  <c r="T42" s="1"/>
  <c r="T41"/>
  <c r="S41"/>
  <c r="U41" s="1"/>
  <c r="R41"/>
  <c r="O41"/>
  <c r="P41" s="1"/>
  <c r="N41"/>
  <c r="K41"/>
  <c r="V41" s="1"/>
  <c r="T40"/>
  <c r="U40" s="1"/>
  <c r="S40"/>
  <c r="R40"/>
  <c r="O40"/>
  <c r="P40" s="1"/>
  <c r="N40"/>
  <c r="K40"/>
  <c r="V40" s="1"/>
  <c r="S39"/>
  <c r="R39"/>
  <c r="P39"/>
  <c r="O39"/>
  <c r="K39"/>
  <c r="T39" s="1"/>
  <c r="U39" s="1"/>
  <c r="S38"/>
  <c r="R38"/>
  <c r="P38"/>
  <c r="O38"/>
  <c r="K38"/>
  <c r="T38" s="1"/>
  <c r="T37"/>
  <c r="S37"/>
  <c r="U37" s="1"/>
  <c r="R37"/>
  <c r="O37"/>
  <c r="P37" s="1"/>
  <c r="N37"/>
  <c r="K37"/>
  <c r="V37" s="1"/>
  <c r="T36"/>
  <c r="U36" s="1"/>
  <c r="S36"/>
  <c r="R36"/>
  <c r="O36"/>
  <c r="P36" s="1"/>
  <c r="N36"/>
  <c r="K36"/>
  <c r="V36" s="1"/>
  <c r="S35"/>
  <c r="R35"/>
  <c r="P35"/>
  <c r="O35"/>
  <c r="K35"/>
  <c r="T35" s="1"/>
  <c r="U35" s="1"/>
  <c r="S34"/>
  <c r="R34"/>
  <c r="P34"/>
  <c r="O34"/>
  <c r="K34"/>
  <c r="T34" s="1"/>
  <c r="T33"/>
  <c r="S33"/>
  <c r="U33" s="1"/>
  <c r="R33"/>
  <c r="O33"/>
  <c r="P33" s="1"/>
  <c r="N33"/>
  <c r="K33"/>
  <c r="V33" s="1"/>
  <c r="T32"/>
  <c r="U32" s="1"/>
  <c r="S32"/>
  <c r="R32"/>
  <c r="O32"/>
  <c r="P32" s="1"/>
  <c r="N32"/>
  <c r="K32"/>
  <c r="V32" s="1"/>
  <c r="S31"/>
  <c r="R31"/>
  <c r="P31"/>
  <c r="O31"/>
  <c r="K31"/>
  <c r="T31" s="1"/>
  <c r="U31" s="1"/>
  <c r="S30"/>
  <c r="R30"/>
  <c r="P30"/>
  <c r="O30"/>
  <c r="K30"/>
  <c r="T30" s="1"/>
  <c r="T29"/>
  <c r="S29"/>
  <c r="U29" s="1"/>
  <c r="R29"/>
  <c r="O29"/>
  <c r="P29" s="1"/>
  <c r="N29"/>
  <c r="K29"/>
  <c r="V29" s="1"/>
  <c r="Q28"/>
  <c r="S25"/>
  <c r="R25"/>
  <c r="P25"/>
  <c r="O25"/>
  <c r="K25"/>
  <c r="T25" s="1"/>
  <c r="U25" s="1"/>
  <c r="S24"/>
  <c r="R24"/>
  <c r="P24"/>
  <c r="O24"/>
  <c r="K24"/>
  <c r="T24" s="1"/>
  <c r="T23"/>
  <c r="S23"/>
  <c r="U23" s="1"/>
  <c r="R23"/>
  <c r="O23"/>
  <c r="P23" s="1"/>
  <c r="N23"/>
  <c r="K23"/>
  <c r="V23" s="1"/>
  <c r="T22"/>
  <c r="U22" s="1"/>
  <c r="S22"/>
  <c r="R22"/>
  <c r="O22"/>
  <c r="P22" s="1"/>
  <c r="N22"/>
  <c r="K22"/>
  <c r="V22" s="1"/>
  <c r="S21"/>
  <c r="R21"/>
  <c r="P21"/>
  <c r="O21"/>
  <c r="K21"/>
  <c r="T21" s="1"/>
  <c r="U21" s="1"/>
  <c r="S20"/>
  <c r="R20"/>
  <c r="P20"/>
  <c r="O20"/>
  <c r="K20"/>
  <c r="T20" s="1"/>
  <c r="T19"/>
  <c r="S19"/>
  <c r="U19" s="1"/>
  <c r="R19"/>
  <c r="O19"/>
  <c r="P19" s="1"/>
  <c r="N19"/>
  <c r="K19"/>
  <c r="V19" s="1"/>
  <c r="T18"/>
  <c r="U18" s="1"/>
  <c r="S18"/>
  <c r="R18"/>
  <c r="O18"/>
  <c r="P18" s="1"/>
  <c r="N18"/>
  <c r="K18"/>
  <c r="V18" s="1"/>
  <c r="S17"/>
  <c r="R17"/>
  <c r="P17"/>
  <c r="O17"/>
  <c r="K17"/>
  <c r="T17" s="1"/>
  <c r="U17" s="1"/>
  <c r="S16"/>
  <c r="R16"/>
  <c r="P16"/>
  <c r="O16"/>
  <c r="K16"/>
  <c r="T16" s="1"/>
  <c r="T15"/>
  <c r="S15"/>
  <c r="U15" s="1"/>
  <c r="R15"/>
  <c r="O15"/>
  <c r="P15" s="1"/>
  <c r="N15"/>
  <c r="K15"/>
  <c r="V15" s="1"/>
  <c r="T14"/>
  <c r="U14" s="1"/>
  <c r="S14"/>
  <c r="R14"/>
  <c r="O14"/>
  <c r="P14" s="1"/>
  <c r="N14"/>
  <c r="K14"/>
  <c r="V14" s="1"/>
  <c r="S13"/>
  <c r="R13"/>
  <c r="P13"/>
  <c r="O13"/>
  <c r="K13"/>
  <c r="T13" s="1"/>
  <c r="U13" s="1"/>
  <c r="S12"/>
  <c r="R12"/>
  <c r="P12"/>
  <c r="O12"/>
  <c r="K12"/>
  <c r="T12" s="1"/>
  <c r="T11"/>
  <c r="S11"/>
  <c r="U11" s="1"/>
  <c r="R11"/>
  <c r="O11"/>
  <c r="P11" s="1"/>
  <c r="N11"/>
  <c r="K11"/>
  <c r="V11" s="1"/>
  <c r="T10"/>
  <c r="U10" s="1"/>
  <c r="S10"/>
  <c r="R10"/>
  <c r="O10"/>
  <c r="P10" s="1"/>
  <c r="N10"/>
  <c r="K10"/>
  <c r="V10" s="1"/>
  <c r="S9"/>
  <c r="R9"/>
  <c r="P9"/>
  <c r="O9"/>
  <c r="K9"/>
  <c r="T9" s="1"/>
  <c r="U9" s="1"/>
  <c r="S8"/>
  <c r="R8"/>
  <c r="P8"/>
  <c r="O8"/>
  <c r="K8"/>
  <c r="T8" s="1"/>
  <c r="K5"/>
  <c r="AK3"/>
  <c r="AN2"/>
  <c r="AM2"/>
  <c r="AL2"/>
  <c r="AK2"/>
  <c r="AJ2"/>
  <c r="AG2"/>
  <c r="AF2"/>
  <c r="AE2"/>
  <c r="T2"/>
  <c r="S2"/>
  <c r="U2" s="1"/>
  <c r="R2"/>
  <c r="O2"/>
  <c r="P2" s="1"/>
  <c r="N2"/>
  <c r="K2"/>
  <c r="V2" s="1"/>
  <c r="F2"/>
  <c r="AB1"/>
  <c r="AA1"/>
  <c r="Z1"/>
  <c r="Y1"/>
  <c r="X1"/>
  <c r="A4" i="2"/>
  <c r="F4" s="1"/>
  <c r="U20" i="3" l="1"/>
  <c r="R4"/>
  <c r="U34"/>
  <c r="U42"/>
  <c r="U50"/>
  <c r="U90"/>
  <c r="U98"/>
  <c r="U106"/>
  <c r="U114"/>
  <c r="U12"/>
  <c r="U60"/>
  <c r="U68"/>
  <c r="U76"/>
  <c r="U8"/>
  <c r="U16"/>
  <c r="U24"/>
  <c r="U56"/>
  <c r="U64"/>
  <c r="U72"/>
  <c r="U80"/>
  <c r="U84"/>
  <c r="U30"/>
  <c r="U38"/>
  <c r="U46"/>
  <c r="U94"/>
  <c r="U102"/>
  <c r="U110"/>
  <c r="V8"/>
  <c r="V12"/>
  <c r="V16"/>
  <c r="V20"/>
  <c r="V24"/>
  <c r="V30"/>
  <c r="V34"/>
  <c r="V38"/>
  <c r="V42"/>
  <c r="V46"/>
  <c r="V50"/>
  <c r="V56"/>
  <c r="V60"/>
  <c r="V64"/>
  <c r="V68"/>
  <c r="V72"/>
  <c r="V76"/>
  <c r="V80"/>
  <c r="V84"/>
  <c r="V90"/>
  <c r="V94"/>
  <c r="V98"/>
  <c r="V102"/>
  <c r="V106"/>
  <c r="V110"/>
  <c r="V114"/>
  <c r="N165"/>
  <c r="T165"/>
  <c r="V165"/>
  <c r="N173"/>
  <c r="T173"/>
  <c r="U173" s="1"/>
  <c r="V173"/>
  <c r="N8"/>
  <c r="V9"/>
  <c r="N12"/>
  <c r="V13"/>
  <c r="N16"/>
  <c r="V17"/>
  <c r="N20"/>
  <c r="V21"/>
  <c r="N24"/>
  <c r="V25"/>
  <c r="N30"/>
  <c r="V31"/>
  <c r="N34"/>
  <c r="V35"/>
  <c r="N38"/>
  <c r="V39"/>
  <c r="N42"/>
  <c r="V43"/>
  <c r="N46"/>
  <c r="V47"/>
  <c r="N50"/>
  <c r="V51"/>
  <c r="N56"/>
  <c r="V57"/>
  <c r="N60"/>
  <c r="V61"/>
  <c r="N64"/>
  <c r="V65"/>
  <c r="N68"/>
  <c r="V69"/>
  <c r="N72"/>
  <c r="V73"/>
  <c r="N76"/>
  <c r="V77"/>
  <c r="N80"/>
  <c r="V81"/>
  <c r="N84"/>
  <c r="V85"/>
  <c r="N90"/>
  <c r="V91"/>
  <c r="N94"/>
  <c r="V95"/>
  <c r="N98"/>
  <c r="V99"/>
  <c r="N102"/>
  <c r="V103"/>
  <c r="N106"/>
  <c r="V107"/>
  <c r="N110"/>
  <c r="V111"/>
  <c r="N114"/>
  <c r="V115"/>
  <c r="T128"/>
  <c r="U128" s="1"/>
  <c r="N128"/>
  <c r="U131"/>
  <c r="N139"/>
  <c r="T139"/>
  <c r="U139" s="1"/>
  <c r="V139"/>
  <c r="N147"/>
  <c r="T147"/>
  <c r="U147" s="1"/>
  <c r="V147"/>
  <c r="N155"/>
  <c r="T155"/>
  <c r="U155" s="1"/>
  <c r="V155"/>
  <c r="U177"/>
  <c r="N9"/>
  <c r="N13"/>
  <c r="N17"/>
  <c r="N21"/>
  <c r="N25"/>
  <c r="N31"/>
  <c r="N35"/>
  <c r="N39"/>
  <c r="N43"/>
  <c r="N47"/>
  <c r="N51"/>
  <c r="N57"/>
  <c r="N61"/>
  <c r="N65"/>
  <c r="N69"/>
  <c r="N73"/>
  <c r="N77"/>
  <c r="N81"/>
  <c r="N85"/>
  <c r="N91"/>
  <c r="N95"/>
  <c r="N99"/>
  <c r="N103"/>
  <c r="N107"/>
  <c r="N111"/>
  <c r="N115"/>
  <c r="V121"/>
  <c r="N131"/>
  <c r="V131"/>
  <c r="U143"/>
  <c r="N169"/>
  <c r="T169"/>
  <c r="U169" s="1"/>
  <c r="V169"/>
  <c r="N177"/>
  <c r="T177"/>
  <c r="V177"/>
  <c r="U203"/>
  <c r="U117"/>
  <c r="U123"/>
  <c r="U127"/>
  <c r="V128"/>
  <c r="U130"/>
  <c r="T132"/>
  <c r="U132" s="1"/>
  <c r="N132"/>
  <c r="N135"/>
  <c r="T135"/>
  <c r="U135" s="1"/>
  <c r="V135"/>
  <c r="N143"/>
  <c r="T143"/>
  <c r="V143"/>
  <c r="N151"/>
  <c r="T151"/>
  <c r="U151" s="1"/>
  <c r="V151"/>
  <c r="U165"/>
  <c r="U181"/>
  <c r="U197"/>
  <c r="V125"/>
  <c r="V129"/>
  <c r="V133"/>
  <c r="N136"/>
  <c r="V137"/>
  <c r="N140"/>
  <c r="V141"/>
  <c r="N144"/>
  <c r="V145"/>
  <c r="N148"/>
  <c r="V149"/>
  <c r="N152"/>
  <c r="V153"/>
  <c r="N156"/>
  <c r="V157"/>
  <c r="N162"/>
  <c r="V163"/>
  <c r="N166"/>
  <c r="V167"/>
  <c r="N170"/>
  <c r="V171"/>
  <c r="N174"/>
  <c r="V175"/>
  <c r="N178"/>
  <c r="V179"/>
  <c r="T181"/>
  <c r="N182"/>
  <c r="V183"/>
  <c r="T185"/>
  <c r="U185" s="1"/>
  <c r="N186"/>
  <c r="V187"/>
  <c r="T189"/>
  <c r="U189" s="1"/>
  <c r="N190"/>
  <c r="V191"/>
  <c r="T193"/>
  <c r="U193" s="1"/>
  <c r="N194"/>
  <c r="V195"/>
  <c r="T197"/>
  <c r="N198"/>
  <c r="T203"/>
  <c r="V205"/>
  <c r="T207"/>
  <c r="U207" s="1"/>
  <c r="V209"/>
  <c r="T211"/>
  <c r="U211" s="1"/>
  <c r="V213"/>
  <c r="T215"/>
  <c r="U215" s="1"/>
  <c r="V217"/>
  <c r="T219"/>
  <c r="U219" s="1"/>
  <c r="V221"/>
  <c r="T223"/>
  <c r="U223" s="1"/>
  <c r="V225"/>
  <c r="T227"/>
  <c r="U227" s="1"/>
  <c r="V231"/>
  <c r="T233"/>
  <c r="U233" s="1"/>
  <c r="V235"/>
  <c r="T237"/>
  <c r="U237" s="1"/>
  <c r="V239"/>
  <c r="T241"/>
  <c r="U241" s="1"/>
  <c r="V243"/>
  <c r="T245"/>
  <c r="U245" s="1"/>
  <c r="U256"/>
  <c r="R4" i="4"/>
  <c r="U14"/>
  <c r="U46"/>
  <c r="U50"/>
  <c r="U54"/>
  <c r="U76"/>
  <c r="T136" i="3"/>
  <c r="U136" s="1"/>
  <c r="T140"/>
  <c r="U140" s="1"/>
  <c r="T144"/>
  <c r="U144" s="1"/>
  <c r="T148"/>
  <c r="U148" s="1"/>
  <c r="T152"/>
  <c r="U152" s="1"/>
  <c r="T156"/>
  <c r="U156" s="1"/>
  <c r="T162"/>
  <c r="U162" s="1"/>
  <c r="T166"/>
  <c r="U166" s="1"/>
  <c r="T170"/>
  <c r="U170" s="1"/>
  <c r="T174"/>
  <c r="U174" s="1"/>
  <c r="T178"/>
  <c r="U178" s="1"/>
  <c r="T182"/>
  <c r="U182" s="1"/>
  <c r="T186"/>
  <c r="U186" s="1"/>
  <c r="T190"/>
  <c r="U190" s="1"/>
  <c r="T194"/>
  <c r="U194" s="1"/>
  <c r="T198"/>
  <c r="U198" s="1"/>
  <c r="T204"/>
  <c r="U204" s="1"/>
  <c r="T208"/>
  <c r="U208" s="1"/>
  <c r="T212"/>
  <c r="U212" s="1"/>
  <c r="T216"/>
  <c r="U216" s="1"/>
  <c r="T220"/>
  <c r="U220" s="1"/>
  <c r="T224"/>
  <c r="U224" s="1"/>
  <c r="T234"/>
  <c r="U234" s="1"/>
  <c r="T238"/>
  <c r="U238" s="1"/>
  <c r="T242"/>
  <c r="U242" s="1"/>
  <c r="T246"/>
  <c r="U246" s="1"/>
  <c r="T247"/>
  <c r="U247" s="1"/>
  <c r="N256"/>
  <c r="V256"/>
  <c r="U259"/>
  <c r="N261"/>
  <c r="T261"/>
  <c r="U261" s="1"/>
  <c r="N2" i="4"/>
  <c r="T2"/>
  <c r="U2" s="1"/>
  <c r="N10"/>
  <c r="U10"/>
  <c r="N14"/>
  <c r="V14"/>
  <c r="U58"/>
  <c r="U80"/>
  <c r="U102"/>
  <c r="U118"/>
  <c r="U132"/>
  <c r="V181" i="3"/>
  <c r="V185"/>
  <c r="V189"/>
  <c r="V193"/>
  <c r="V197"/>
  <c r="V203"/>
  <c r="V207"/>
  <c r="V211"/>
  <c r="V215"/>
  <c r="V219"/>
  <c r="V223"/>
  <c r="V227"/>
  <c r="V233"/>
  <c r="V237"/>
  <c r="V241"/>
  <c r="V245"/>
  <c r="N257"/>
  <c r="T257"/>
  <c r="U257" s="1"/>
  <c r="N15" i="4"/>
  <c r="T15"/>
  <c r="U15" s="1"/>
  <c r="U18"/>
  <c r="U22"/>
  <c r="U36"/>
  <c r="U40"/>
  <c r="U128"/>
  <c r="V247" i="3"/>
  <c r="N253"/>
  <c r="T253"/>
  <c r="U253" s="1"/>
  <c r="U260"/>
  <c r="N11" i="4"/>
  <c r="T11"/>
  <c r="U11" s="1"/>
  <c r="V15"/>
  <c r="U26"/>
  <c r="U30"/>
  <c r="U72"/>
  <c r="U88"/>
  <c r="U110"/>
  <c r="N262" i="3"/>
  <c r="T19" i="4"/>
  <c r="U19" s="1"/>
  <c r="T23"/>
  <c r="U23" s="1"/>
  <c r="T27"/>
  <c r="U27" s="1"/>
  <c r="T37"/>
  <c r="U37" s="1"/>
  <c r="T41"/>
  <c r="U41" s="1"/>
  <c r="N42"/>
  <c r="T47"/>
  <c r="U47" s="1"/>
  <c r="T51"/>
  <c r="U51" s="1"/>
  <c r="T55"/>
  <c r="U55" s="1"/>
  <c r="T59"/>
  <c r="U59" s="1"/>
  <c r="T63"/>
  <c r="U63" s="1"/>
  <c r="T69"/>
  <c r="U69" s="1"/>
  <c r="T73"/>
  <c r="U73" s="1"/>
  <c r="T77"/>
  <c r="U77" s="1"/>
  <c r="T81"/>
  <c r="U81" s="1"/>
  <c r="T85"/>
  <c r="U85" s="1"/>
  <c r="T89"/>
  <c r="U89" s="1"/>
  <c r="T95"/>
  <c r="U95" s="1"/>
  <c r="T99"/>
  <c r="U99" s="1"/>
  <c r="T103"/>
  <c r="U103" s="1"/>
  <c r="T107"/>
  <c r="U107" s="1"/>
  <c r="T111"/>
  <c r="U111" s="1"/>
  <c r="V113"/>
  <c r="T115"/>
  <c r="U115" s="1"/>
  <c r="V117"/>
  <c r="T119"/>
  <c r="U119" s="1"/>
  <c r="V121"/>
  <c r="T123"/>
  <c r="U123" s="1"/>
  <c r="T129"/>
  <c r="U129" s="1"/>
  <c r="V131"/>
  <c r="T133"/>
  <c r="U133" s="1"/>
  <c r="U139"/>
  <c r="T144"/>
  <c r="U144" s="1"/>
  <c r="N144"/>
  <c r="U147"/>
  <c r="U150"/>
  <c r="N157"/>
  <c r="V157"/>
  <c r="N165"/>
  <c r="T165"/>
  <c r="V165"/>
  <c r="V18"/>
  <c r="V22"/>
  <c r="V26"/>
  <c r="V30"/>
  <c r="V36"/>
  <c r="V40"/>
  <c r="V46"/>
  <c r="V50"/>
  <c r="V54"/>
  <c r="V58"/>
  <c r="V62"/>
  <c r="V72"/>
  <c r="V76"/>
  <c r="V80"/>
  <c r="V84"/>
  <c r="V88"/>
  <c r="V98"/>
  <c r="V102"/>
  <c r="V106"/>
  <c r="V110"/>
  <c r="V114"/>
  <c r="V118"/>
  <c r="V122"/>
  <c r="V128"/>
  <c r="V132"/>
  <c r="V136"/>
  <c r="V137"/>
  <c r="N139"/>
  <c r="V139"/>
  <c r="T158"/>
  <c r="U158" s="1"/>
  <c r="N158"/>
  <c r="U161"/>
  <c r="U175"/>
  <c r="V19"/>
  <c r="V23"/>
  <c r="V27"/>
  <c r="V37"/>
  <c r="V41"/>
  <c r="V47"/>
  <c r="V51"/>
  <c r="V55"/>
  <c r="V59"/>
  <c r="V63"/>
  <c r="V69"/>
  <c r="V73"/>
  <c r="V77"/>
  <c r="V81"/>
  <c r="V85"/>
  <c r="V89"/>
  <c r="V95"/>
  <c r="V99"/>
  <c r="V103"/>
  <c r="V107"/>
  <c r="V111"/>
  <c r="V115"/>
  <c r="V119"/>
  <c r="V123"/>
  <c r="V129"/>
  <c r="V133"/>
  <c r="T140"/>
  <c r="U140" s="1"/>
  <c r="N140"/>
  <c r="U143"/>
  <c r="V144"/>
  <c r="U146"/>
  <c r="T148"/>
  <c r="U148" s="1"/>
  <c r="N148"/>
  <c r="N161"/>
  <c r="V161"/>
  <c r="N169"/>
  <c r="T169"/>
  <c r="U169" s="1"/>
  <c r="V169"/>
  <c r="U135"/>
  <c r="N136"/>
  <c r="T137"/>
  <c r="U137" s="1"/>
  <c r="N143"/>
  <c r="V143"/>
  <c r="T154"/>
  <c r="U154" s="1"/>
  <c r="N154"/>
  <c r="U157"/>
  <c r="V158"/>
  <c r="U160"/>
  <c r="U165"/>
  <c r="V141"/>
  <c r="V145"/>
  <c r="V149"/>
  <c r="V155"/>
  <c r="V159"/>
  <c r="N162"/>
  <c r="V163"/>
  <c r="N166"/>
  <c r="V167"/>
  <c r="V173"/>
  <c r="T175"/>
  <c r="N176"/>
  <c r="V177"/>
  <c r="T179"/>
  <c r="U179" s="1"/>
  <c r="N180"/>
  <c r="V181"/>
  <c r="T185"/>
  <c r="U185" s="1"/>
  <c r="N187"/>
  <c r="T187"/>
  <c r="E7" i="5"/>
  <c r="E8" s="1"/>
  <c r="M7"/>
  <c r="M8" s="1"/>
  <c r="AI42"/>
  <c r="AE42"/>
  <c r="AA42"/>
  <c r="W42"/>
  <c r="AG42"/>
  <c r="AC42"/>
  <c r="Y42"/>
  <c r="U42"/>
  <c r="AH42"/>
  <c r="Z42"/>
  <c r="AF42"/>
  <c r="X42"/>
  <c r="T6"/>
  <c r="AD42"/>
  <c r="V42"/>
  <c r="J84"/>
  <c r="J91" s="1"/>
  <c r="J56"/>
  <c r="S8" i="7"/>
  <c r="T8" s="1"/>
  <c r="M8"/>
  <c r="U8" s="1"/>
  <c r="T162" i="4"/>
  <c r="U162" s="1"/>
  <c r="T166"/>
  <c r="U166" s="1"/>
  <c r="T176"/>
  <c r="U176" s="1"/>
  <c r="T180"/>
  <c r="U180" s="1"/>
  <c r="H7" i="5"/>
  <c r="H8" s="1"/>
  <c r="T42"/>
  <c r="V175" i="4"/>
  <c r="V179"/>
  <c r="V185"/>
  <c r="T188"/>
  <c r="U188" s="1"/>
  <c r="N188"/>
  <c r="U191"/>
  <c r="I7" i="5"/>
  <c r="I8" s="1"/>
  <c r="Q7"/>
  <c r="L42"/>
  <c r="F42"/>
  <c r="AB42"/>
  <c r="U187" i="4"/>
  <c r="N191"/>
  <c r="V191"/>
  <c r="O7" i="5"/>
  <c r="D7"/>
  <c r="E56"/>
  <c r="E84"/>
  <c r="E91" s="1"/>
  <c r="S12" i="7"/>
  <c r="T12" s="1"/>
  <c r="M12"/>
  <c r="U12" s="1"/>
  <c r="T53"/>
  <c r="S16"/>
  <c r="T16" s="1"/>
  <c r="M16"/>
  <c r="U16" s="1"/>
  <c r="S44"/>
  <c r="T44" s="1"/>
  <c r="M44"/>
  <c r="U44" s="1"/>
  <c r="S70"/>
  <c r="T70" s="1"/>
  <c r="M70"/>
  <c r="U70" s="1"/>
  <c r="V189" i="4"/>
  <c r="B7" i="5"/>
  <c r="F7"/>
  <c r="F8" s="1"/>
  <c r="J7"/>
  <c r="J8" s="1"/>
  <c r="N7"/>
  <c r="Q42"/>
  <c r="M42"/>
  <c r="O42"/>
  <c r="K42"/>
  <c r="G42"/>
  <c r="C42"/>
  <c r="B42"/>
  <c r="H42"/>
  <c r="N42"/>
  <c r="S20" i="7"/>
  <c r="T20" s="1"/>
  <c r="M20"/>
  <c r="U20" s="1"/>
  <c r="T63"/>
  <c r="C7" i="5"/>
  <c r="C8" s="1"/>
  <c r="G7"/>
  <c r="G8" s="1"/>
  <c r="K7"/>
  <c r="K8" s="1"/>
  <c r="D42"/>
  <c r="I42"/>
  <c r="P42"/>
  <c r="Q4" i="7"/>
  <c r="S24"/>
  <c r="T24" s="1"/>
  <c r="M24"/>
  <c r="U24" s="1"/>
  <c r="S30"/>
  <c r="T30" s="1"/>
  <c r="M30"/>
  <c r="U30" s="1"/>
  <c r="S34"/>
  <c r="T34" s="1"/>
  <c r="M34"/>
  <c r="U34" s="1"/>
  <c r="S38"/>
  <c r="T38" s="1"/>
  <c r="M38"/>
  <c r="U38" s="1"/>
  <c r="T47"/>
  <c r="S54"/>
  <c r="T54" s="1"/>
  <c r="M54"/>
  <c r="U54" s="1"/>
  <c r="S60"/>
  <c r="T60" s="1"/>
  <c r="M60"/>
  <c r="U60" s="1"/>
  <c r="S64"/>
  <c r="T64" s="1"/>
  <c r="M64"/>
  <c r="U64" s="1"/>
  <c r="T75"/>
  <c r="T10"/>
  <c r="T14"/>
  <c r="T18"/>
  <c r="T22"/>
  <c r="M29"/>
  <c r="U29" s="1"/>
  <c r="T29"/>
  <c r="M33"/>
  <c r="U33" s="1"/>
  <c r="T33"/>
  <c r="M37"/>
  <c r="U37" s="1"/>
  <c r="T37"/>
  <c r="T46"/>
  <c r="T69"/>
  <c r="S76"/>
  <c r="T76" s="1"/>
  <c r="M76"/>
  <c r="U76" s="1"/>
  <c r="T81"/>
  <c r="U4" i="4" l="1"/>
  <c r="AB84" i="5"/>
  <c r="AB91" s="1"/>
  <c r="AB56"/>
  <c r="AB1"/>
  <c r="W84"/>
  <c r="W91" s="1"/>
  <c r="W1"/>
  <c r="P56"/>
  <c r="P84"/>
  <c r="P91" s="1"/>
  <c r="P1"/>
  <c r="C84"/>
  <c r="C91" s="1"/>
  <c r="C56"/>
  <c r="C1"/>
  <c r="M56"/>
  <c r="M84"/>
  <c r="M91" s="1"/>
  <c r="M1"/>
  <c r="E93"/>
  <c r="F84"/>
  <c r="F91" s="1"/>
  <c r="F56"/>
  <c r="F1"/>
  <c r="V56"/>
  <c r="V84"/>
  <c r="V91" s="1"/>
  <c r="V1"/>
  <c r="AF84"/>
  <c r="AF91" s="1"/>
  <c r="AF1"/>
  <c r="AF56"/>
  <c r="Y84"/>
  <c r="Y91" s="1"/>
  <c r="Y56"/>
  <c r="Y1"/>
  <c r="AA56"/>
  <c r="AA84"/>
  <c r="AA91" s="1"/>
  <c r="AA1"/>
  <c r="B84"/>
  <c r="B91" s="1"/>
  <c r="B56"/>
  <c r="B1"/>
  <c r="X84"/>
  <c r="X91" s="1"/>
  <c r="X56"/>
  <c r="X1"/>
  <c r="I56"/>
  <c r="I84"/>
  <c r="I91" s="1"/>
  <c r="I1"/>
  <c r="N84"/>
  <c r="N91" s="1"/>
  <c r="N56"/>
  <c r="N1"/>
  <c r="G84"/>
  <c r="G91" s="1"/>
  <c r="G56"/>
  <c r="G1"/>
  <c r="Q56"/>
  <c r="Q84"/>
  <c r="Q91" s="1"/>
  <c r="Q1"/>
  <c r="B8"/>
  <c r="E59"/>
  <c r="E57"/>
  <c r="E92"/>
  <c r="E11"/>
  <c r="L56"/>
  <c r="L1"/>
  <c r="L84"/>
  <c r="L91" s="1"/>
  <c r="T4" i="7"/>
  <c r="AD56" i="5"/>
  <c r="AD84"/>
  <c r="AD91" s="1"/>
  <c r="AD1"/>
  <c r="Z56"/>
  <c r="Z84"/>
  <c r="Z91" s="1"/>
  <c r="Z1"/>
  <c r="AC84"/>
  <c r="AC91" s="1"/>
  <c r="AC56"/>
  <c r="AC1"/>
  <c r="AE56"/>
  <c r="AE84"/>
  <c r="AE91" s="1"/>
  <c r="AE1"/>
  <c r="L8"/>
  <c r="P8"/>
  <c r="U4" i="3"/>
  <c r="O84" i="5"/>
  <c r="O91" s="1"/>
  <c r="O56"/>
  <c r="O1"/>
  <c r="O8"/>
  <c r="U84"/>
  <c r="U91" s="1"/>
  <c r="U56"/>
  <c r="U1"/>
  <c r="D56"/>
  <c r="D1"/>
  <c r="D84"/>
  <c r="D91" s="1"/>
  <c r="H56"/>
  <c r="H1"/>
  <c r="H84"/>
  <c r="H91" s="1"/>
  <c r="K84"/>
  <c r="K91" s="1"/>
  <c r="K56"/>
  <c r="K1"/>
  <c r="N8"/>
  <c r="D8"/>
  <c r="Q8"/>
  <c r="T84"/>
  <c r="T91" s="1"/>
  <c r="T1"/>
  <c r="T56"/>
  <c r="J92"/>
  <c r="J93" s="1"/>
  <c r="J57"/>
  <c r="J11"/>
  <c r="J59"/>
  <c r="AG7"/>
  <c r="AG8" s="1"/>
  <c r="AC7"/>
  <c r="AC8" s="1"/>
  <c r="Y7"/>
  <c r="Y8" s="1"/>
  <c r="U7"/>
  <c r="U8" s="1"/>
  <c r="AF7"/>
  <c r="AF8" s="1"/>
  <c r="AB7"/>
  <c r="AB8" s="1"/>
  <c r="X7"/>
  <c r="X8" s="1"/>
  <c r="T7"/>
  <c r="T8" s="1"/>
  <c r="AD7"/>
  <c r="AD8" s="1"/>
  <c r="V7"/>
  <c r="V8" s="1"/>
  <c r="AI7"/>
  <c r="AI8" s="1"/>
  <c r="AA7"/>
  <c r="AA8" s="1"/>
  <c r="AH7"/>
  <c r="AH8" s="1"/>
  <c r="Z7"/>
  <c r="Z8" s="1"/>
  <c r="AE7"/>
  <c r="AE8" s="1"/>
  <c r="W7"/>
  <c r="AH56"/>
  <c r="AH84"/>
  <c r="AH91" s="1"/>
  <c r="AH1"/>
  <c r="AG84"/>
  <c r="AG91" s="1"/>
  <c r="AG56"/>
  <c r="AG1"/>
  <c r="AI56"/>
  <c r="AI84"/>
  <c r="AI91" s="1"/>
  <c r="AI1"/>
  <c r="T92" l="1"/>
  <c r="T11"/>
  <c r="T59"/>
  <c r="T57"/>
  <c r="AI59"/>
  <c r="AI57"/>
  <c r="AI92"/>
  <c r="AI93" s="1"/>
  <c r="AI11"/>
  <c r="O92"/>
  <c r="O59"/>
  <c r="O57"/>
  <c r="O11"/>
  <c r="AD92"/>
  <c r="AD59"/>
  <c r="AD57"/>
  <c r="AD11"/>
  <c r="L92"/>
  <c r="L59"/>
  <c r="L57"/>
  <c r="L11"/>
  <c r="Q59"/>
  <c r="Q57"/>
  <c r="Q92"/>
  <c r="Q93" s="1"/>
  <c r="Q11"/>
  <c r="Y92"/>
  <c r="Y59"/>
  <c r="Y57"/>
  <c r="Y11"/>
  <c r="C59"/>
  <c r="C57"/>
  <c r="C92"/>
  <c r="C11"/>
  <c r="P92"/>
  <c r="P59"/>
  <c r="P57"/>
  <c r="P11"/>
  <c r="AB92"/>
  <c r="AB11"/>
  <c r="AB59"/>
  <c r="AB57"/>
  <c r="P93"/>
  <c r="T93"/>
  <c r="D92"/>
  <c r="D93" s="1"/>
  <c r="D59"/>
  <c r="D57"/>
  <c r="D11"/>
  <c r="O93"/>
  <c r="AC92"/>
  <c r="AC59"/>
  <c r="AC57"/>
  <c r="AC11"/>
  <c r="Z92"/>
  <c r="Z93" s="1"/>
  <c r="Z59"/>
  <c r="Z57"/>
  <c r="Z11"/>
  <c r="B9"/>
  <c r="N92"/>
  <c r="N11"/>
  <c r="N59"/>
  <c r="N57"/>
  <c r="I59"/>
  <c r="I57"/>
  <c r="I92"/>
  <c r="I93" s="1"/>
  <c r="I11"/>
  <c r="Y93"/>
  <c r="F92"/>
  <c r="F93" s="1"/>
  <c r="F59"/>
  <c r="F11"/>
  <c r="F57"/>
  <c r="C93"/>
  <c r="AB93"/>
  <c r="U59"/>
  <c r="U57"/>
  <c r="U11"/>
  <c r="U92"/>
  <c r="U93" s="1"/>
  <c r="AE92"/>
  <c r="AE59"/>
  <c r="AE57"/>
  <c r="AE11"/>
  <c r="AD93"/>
  <c r="X92"/>
  <c r="X93" s="1"/>
  <c r="X57"/>
  <c r="X11"/>
  <c r="X59"/>
  <c r="V92"/>
  <c r="V59"/>
  <c r="V57"/>
  <c r="V11"/>
  <c r="AG92"/>
  <c r="AG93" s="1"/>
  <c r="AG59"/>
  <c r="AG57"/>
  <c r="AG11"/>
  <c r="AH92"/>
  <c r="AH93" s="1"/>
  <c r="AH59"/>
  <c r="AH57"/>
  <c r="AH11"/>
  <c r="K92"/>
  <c r="K93" s="1"/>
  <c r="K59"/>
  <c r="K57"/>
  <c r="K11"/>
  <c r="H92"/>
  <c r="H93" s="1"/>
  <c r="H59"/>
  <c r="H57"/>
  <c r="H11"/>
  <c r="AE93"/>
  <c r="AC93"/>
  <c r="L93"/>
  <c r="G92"/>
  <c r="G93" s="1"/>
  <c r="G59"/>
  <c r="G57"/>
  <c r="G11"/>
  <c r="N93"/>
  <c r="B92"/>
  <c r="B93" s="1"/>
  <c r="B11"/>
  <c r="B59"/>
  <c r="B57"/>
  <c r="AA59"/>
  <c r="AA57"/>
  <c r="AA11"/>
  <c r="AA92"/>
  <c r="AA93" s="1"/>
  <c r="AF11"/>
  <c r="AF92"/>
  <c r="AF93" s="1"/>
  <c r="AF59"/>
  <c r="AF57"/>
  <c r="V93"/>
  <c r="M92"/>
  <c r="M93" s="1"/>
  <c r="M59"/>
  <c r="M57"/>
  <c r="M11"/>
  <c r="AE12" l="1"/>
  <c r="AE13" s="1"/>
  <c r="M12"/>
  <c r="M13" s="1"/>
  <c r="AF12"/>
  <c r="AF13" s="1"/>
  <c r="U12"/>
  <c r="U13" s="1"/>
  <c r="F12"/>
  <c r="F13" s="1"/>
  <c r="D12"/>
  <c r="D13" s="1"/>
  <c r="Y12"/>
  <c r="Y13" s="1"/>
  <c r="B12"/>
  <c r="B13" s="1"/>
  <c r="Z12"/>
  <c r="Z13" s="1"/>
  <c r="C12"/>
  <c r="C13" s="1"/>
  <c r="H12"/>
  <c r="H13" s="1"/>
  <c r="K12"/>
  <c r="K13" s="1"/>
  <c r="AH12"/>
  <c r="AH13" s="1"/>
  <c r="AG12"/>
  <c r="AG13" s="1"/>
  <c r="V12"/>
  <c r="V13" s="1"/>
  <c r="I12"/>
  <c r="I13" s="1"/>
  <c r="AB12"/>
  <c r="AB13" s="1"/>
  <c r="J12"/>
  <c r="J13" s="1"/>
  <c r="T12"/>
  <c r="T13" s="1"/>
  <c r="N12"/>
  <c r="N13" s="1"/>
  <c r="AC12"/>
  <c r="AC13" s="1"/>
  <c r="A94"/>
  <c r="P12"/>
  <c r="P13" s="1"/>
  <c r="O12"/>
  <c r="O13" s="1"/>
  <c r="AA12"/>
  <c r="AA13" s="1"/>
  <c r="G12"/>
  <c r="G13" s="1"/>
  <c r="X12"/>
  <c r="X13" s="1"/>
  <c r="E12"/>
  <c r="E13" s="1"/>
  <c r="Q12"/>
  <c r="Q13" s="1"/>
  <c r="L12"/>
  <c r="L13" s="1"/>
  <c r="AD12"/>
  <c r="AD13" s="1"/>
  <c r="AI12"/>
  <c r="AI13" s="1"/>
  <c r="B14" l="1"/>
</calcChain>
</file>

<file path=xl/sharedStrings.xml><?xml version="1.0" encoding="utf-8"?>
<sst xmlns="http://schemas.openxmlformats.org/spreadsheetml/2006/main" count="5153" uniqueCount="770">
  <si>
    <t>DNF Start row</t>
  </si>
  <si>
    <t>DNF End row</t>
  </si>
  <si>
    <t>Check no of runners to input</t>
  </si>
  <si>
    <t>Count</t>
  </si>
  <si>
    <t>Per input</t>
  </si>
  <si>
    <t>Check</t>
  </si>
  <si>
    <t>Finishing position</t>
  </si>
  <si>
    <t>Runner no</t>
  </si>
  <si>
    <t>Time</t>
  </si>
  <si>
    <t>Runner name</t>
  </si>
  <si>
    <t>Club</t>
  </si>
  <si>
    <t>Club Code</t>
  </si>
  <si>
    <t>Team</t>
  </si>
  <si>
    <t>Category</t>
  </si>
  <si>
    <t>PTS</t>
  </si>
  <si>
    <t>T CAT</t>
  </si>
  <si>
    <t>T PTS</t>
  </si>
  <si>
    <t>Ben McCallion</t>
  </si>
  <si>
    <t>Hastings AC</t>
  </si>
  <si>
    <t>HAC</t>
  </si>
  <si>
    <t>HR/HAC</t>
  </si>
  <si>
    <t>SM</t>
  </si>
  <si>
    <t>SM1</t>
  </si>
  <si>
    <t>Patrick Marsden</t>
  </si>
  <si>
    <t>Eastbourne Rovers AC</t>
  </si>
  <si>
    <t>EAST</t>
  </si>
  <si>
    <t>EAST/BDY</t>
  </si>
  <si>
    <t>M35</t>
  </si>
  <si>
    <t>Josh Varney</t>
  </si>
  <si>
    <t>SM2</t>
  </si>
  <si>
    <t>Patrick Wilding</t>
  </si>
  <si>
    <t>Lewes AC</t>
  </si>
  <si>
    <t>LEW</t>
  </si>
  <si>
    <t>Ant Anderson</t>
  </si>
  <si>
    <t>SM3</t>
  </si>
  <si>
    <t>Toby Meanwell</t>
  </si>
  <si>
    <t>M45</t>
  </si>
  <si>
    <t>M401</t>
  </si>
  <si>
    <t>James Bryant</t>
  </si>
  <si>
    <t>Crowborough Runners</t>
  </si>
  <si>
    <t>CROW</t>
  </si>
  <si>
    <t>Anthony Davey</t>
  </si>
  <si>
    <t>SM4</t>
  </si>
  <si>
    <t>Matt Southam</t>
  </si>
  <si>
    <t>NSM1</t>
  </si>
  <si>
    <t>Graeme McIntosh</t>
  </si>
  <si>
    <t>Wadhurst Runners</t>
  </si>
  <si>
    <t>WAD</t>
  </si>
  <si>
    <t>M40</t>
  </si>
  <si>
    <t>Dan Brown</t>
  </si>
  <si>
    <t>Arena 80 AC</t>
  </si>
  <si>
    <t>A80</t>
  </si>
  <si>
    <t>Matthew Windham</t>
  </si>
  <si>
    <t>Portslade Hedgehoppers</t>
  </si>
  <si>
    <t>HEDGE</t>
  </si>
  <si>
    <t>M50</t>
  </si>
  <si>
    <t>M501</t>
  </si>
  <si>
    <t>Thomas Solomon</t>
  </si>
  <si>
    <t>Peacehaven Run Club</t>
  </si>
  <si>
    <t>PEACEH</t>
  </si>
  <si>
    <t>PPSST</t>
  </si>
  <si>
    <t>Jamie Keddie</t>
  </si>
  <si>
    <t>Uckfield Runners</t>
  </si>
  <si>
    <t>UCK</t>
  </si>
  <si>
    <t>HTH/UCK</t>
  </si>
  <si>
    <t>Colin Tricker</t>
  </si>
  <si>
    <t>Richard Davis</t>
  </si>
  <si>
    <t>Jack Hutchinson</t>
  </si>
  <si>
    <t>Seaford Striders</t>
  </si>
  <si>
    <t>SEAF</t>
  </si>
  <si>
    <t>James Cox</t>
  </si>
  <si>
    <t>Heathfield Runners</t>
  </si>
  <si>
    <t>HEAT</t>
  </si>
  <si>
    <t>Neil Pysden</t>
  </si>
  <si>
    <t>Team Bodyworks</t>
  </si>
  <si>
    <t>BDY</t>
  </si>
  <si>
    <t>M402</t>
  </si>
  <si>
    <t>Jonathan Rafferty</t>
  </si>
  <si>
    <t>Stuart Pelling</t>
  </si>
  <si>
    <t>NSM2</t>
  </si>
  <si>
    <t>Ruby Horton</t>
  </si>
  <si>
    <t>Brighton Phoenix</t>
  </si>
  <si>
    <t>NS</t>
  </si>
  <si>
    <t>SF</t>
  </si>
  <si>
    <t>Dean Taylor</t>
  </si>
  <si>
    <t>M502</t>
  </si>
  <si>
    <t>Nigel Jewell</t>
  </si>
  <si>
    <t>Bexhill Run Tri</t>
  </si>
  <si>
    <t>BEX</t>
  </si>
  <si>
    <t>Rob Chrystie</t>
  </si>
  <si>
    <t>Hailsham Harriers</t>
  </si>
  <si>
    <t>HAIL</t>
  </si>
  <si>
    <t>Isaac Andrews</t>
  </si>
  <si>
    <t>NSM3</t>
  </si>
  <si>
    <t>Liam Gunner</t>
  </si>
  <si>
    <t>NSM4</t>
  </si>
  <si>
    <t>Tommy Knight</t>
  </si>
  <si>
    <t>Jim Rissdel</t>
  </si>
  <si>
    <t>Jonathan Darley</t>
  </si>
  <si>
    <t>James Miles</t>
  </si>
  <si>
    <t>Flamina Gold</t>
  </si>
  <si>
    <t>SF1</t>
  </si>
  <si>
    <t>Eddie Lancaster</t>
  </si>
  <si>
    <t>Chris Coffey</t>
  </si>
  <si>
    <t>Ollie Welch</t>
  </si>
  <si>
    <t>Paul Willis</t>
  </si>
  <si>
    <t>Peter Noon</t>
  </si>
  <si>
    <t>M403</t>
  </si>
  <si>
    <t>Chris Lamour</t>
  </si>
  <si>
    <t>Meads Runners</t>
  </si>
  <si>
    <t>MEAD</t>
  </si>
  <si>
    <t>Sam Attwood</t>
  </si>
  <si>
    <t>Gianluca Del- Gaudio</t>
  </si>
  <si>
    <t>NSM5</t>
  </si>
  <si>
    <t>Elliot Beesley</t>
  </si>
  <si>
    <t>RunWednesdays</t>
  </si>
  <si>
    <t>RUNW</t>
  </si>
  <si>
    <t>Luke Boreland</t>
  </si>
  <si>
    <t>John Babajide</t>
  </si>
  <si>
    <t>Richard Parr</t>
  </si>
  <si>
    <t>Brighton &amp; Hove Frontrunners</t>
  </si>
  <si>
    <t>FRONTR</t>
  </si>
  <si>
    <t>Dale Anderton</t>
  </si>
  <si>
    <t>M55</t>
  </si>
  <si>
    <t>Tom Bilton</t>
  </si>
  <si>
    <t>Carl Barton</t>
  </si>
  <si>
    <t>Martin Eccles</t>
  </si>
  <si>
    <t>Philip Stevenson</t>
  </si>
  <si>
    <t>Paul Arthur</t>
  </si>
  <si>
    <t>Geraldine Moffat</t>
  </si>
  <si>
    <t>F60</t>
  </si>
  <si>
    <t>F601</t>
  </si>
  <si>
    <t>James Moat</t>
  </si>
  <si>
    <t>Zach Drake</t>
  </si>
  <si>
    <t>Maurizio Di Santo</t>
  </si>
  <si>
    <t>M503</t>
  </si>
  <si>
    <t>Alison Moore</t>
  </si>
  <si>
    <t>David Woollard</t>
  </si>
  <si>
    <t>James Marron</t>
  </si>
  <si>
    <t>Guy Blackden</t>
  </si>
  <si>
    <t>Barry Pearson</t>
  </si>
  <si>
    <t>Claire Keith</t>
  </si>
  <si>
    <t>F35</t>
  </si>
  <si>
    <t>Sabrina Holt</t>
  </si>
  <si>
    <t>Scott Harris</t>
  </si>
  <si>
    <t>Leon Miller</t>
  </si>
  <si>
    <t>Rod Dempster</t>
  </si>
  <si>
    <t>Tim Archer</t>
  </si>
  <si>
    <t>Neil Couchman</t>
  </si>
  <si>
    <t>Lee Hewson</t>
  </si>
  <si>
    <t>NSM6</t>
  </si>
  <si>
    <t>Ben Hodgson</t>
  </si>
  <si>
    <t>Gordon Berry</t>
  </si>
  <si>
    <t>Barry Smollens</t>
  </si>
  <si>
    <t>Gary Woolven</t>
  </si>
  <si>
    <t>Roman Pavlenko</t>
  </si>
  <si>
    <t>Hastings Runners</t>
  </si>
  <si>
    <t>HR</t>
  </si>
  <si>
    <t>Rachel Stacy</t>
  </si>
  <si>
    <t>SF2</t>
  </si>
  <si>
    <t>Philip Westbury</t>
  </si>
  <si>
    <t>Laurie Burrett</t>
  </si>
  <si>
    <t>Jamie Goodhead</t>
  </si>
  <si>
    <t>Marco Royes</t>
  </si>
  <si>
    <t>Patrick McManus</t>
  </si>
  <si>
    <t>Chris Brandt</t>
  </si>
  <si>
    <t>M60</t>
  </si>
  <si>
    <t>M601</t>
  </si>
  <si>
    <t>Randall Joy-Camacho</t>
  </si>
  <si>
    <t>Matt Wilmshurst</t>
  </si>
  <si>
    <t>Polegate Plodders</t>
  </si>
  <si>
    <t>POLE</t>
  </si>
  <si>
    <t>Robert Cooper</t>
  </si>
  <si>
    <t>Richard Goulder</t>
  </si>
  <si>
    <t>Shane Smith</t>
  </si>
  <si>
    <t>John Connern</t>
  </si>
  <si>
    <t>Graham Baker</t>
  </si>
  <si>
    <t>Tim Probert</t>
  </si>
  <si>
    <t>Eloise Key</t>
  </si>
  <si>
    <t>Tri Tempo</t>
  </si>
  <si>
    <t>TRIT</t>
  </si>
  <si>
    <t>Rob Light</t>
  </si>
  <si>
    <t>David Wharton</t>
  </si>
  <si>
    <t>Andy Elphick</t>
  </si>
  <si>
    <t>Graham Woolley</t>
  </si>
  <si>
    <t>Steve Sprague</t>
  </si>
  <si>
    <t>Craig Gazey</t>
  </si>
  <si>
    <t>Sue Fry</t>
  </si>
  <si>
    <t>F50</t>
  </si>
  <si>
    <t>F501</t>
  </si>
  <si>
    <t>Martin Noakes</t>
  </si>
  <si>
    <t>M602</t>
  </si>
  <si>
    <t>Lizzie Miles</t>
  </si>
  <si>
    <t>F40</t>
  </si>
  <si>
    <t>F401</t>
  </si>
  <si>
    <t>Ollie Sprague</t>
  </si>
  <si>
    <t>Lee Taylor</t>
  </si>
  <si>
    <t>Mark Stainthorpe</t>
  </si>
  <si>
    <t>Steve Hutchison</t>
  </si>
  <si>
    <t>Sarah Day</t>
  </si>
  <si>
    <t>Nick King</t>
  </si>
  <si>
    <t>John Harding</t>
  </si>
  <si>
    <t>M65</t>
  </si>
  <si>
    <t>Laura Downham</t>
  </si>
  <si>
    <t>NSF1</t>
  </si>
  <si>
    <t>Grant Docksey</t>
  </si>
  <si>
    <t>Emma Rollings</t>
  </si>
  <si>
    <t>F45</t>
  </si>
  <si>
    <t>Adam Styles</t>
  </si>
  <si>
    <t>Dom Doran</t>
  </si>
  <si>
    <t>Russell Hewlett</t>
  </si>
  <si>
    <t>Caroline Wood</t>
  </si>
  <si>
    <t>Chris Little</t>
  </si>
  <si>
    <t>Matthew Pysden</t>
  </si>
  <si>
    <t>Colin Keast</t>
  </si>
  <si>
    <t>Sarah Eddie</t>
  </si>
  <si>
    <t>Patrick Doddy</t>
  </si>
  <si>
    <t>Jeremy Sankey</t>
  </si>
  <si>
    <t>Ian Weston</t>
  </si>
  <si>
    <t>Helena Rooney</t>
  </si>
  <si>
    <t>Wendy Robson</t>
  </si>
  <si>
    <t>Emily Danvers</t>
  </si>
  <si>
    <t>F402</t>
  </si>
  <si>
    <t>Matthew Winton</t>
  </si>
  <si>
    <t>Marcus McConnell</t>
  </si>
  <si>
    <t>Matt Courtnell</t>
  </si>
  <si>
    <t>Michael Pain</t>
  </si>
  <si>
    <t>Martin Turner</t>
  </si>
  <si>
    <t>Katherine McCorry</t>
  </si>
  <si>
    <t>Anneka Redley-Cook</t>
  </si>
  <si>
    <t>Kimberley Hitchens</t>
  </si>
  <si>
    <t>Tobias Bunyan</t>
  </si>
  <si>
    <t>Rob Stanway</t>
  </si>
  <si>
    <t>Amy Richardson</t>
  </si>
  <si>
    <t>Sam Brooks</t>
  </si>
  <si>
    <t>James Griffiths</t>
  </si>
  <si>
    <t>Telmo Ferreira</t>
  </si>
  <si>
    <t>Steve Bolton</t>
  </si>
  <si>
    <t>Seb Stracey</t>
  </si>
  <si>
    <t>Joseph O'Gorman</t>
  </si>
  <si>
    <t>HY Runners</t>
  </si>
  <si>
    <t>HYRun</t>
  </si>
  <si>
    <t>Dominic Osman-Allu</t>
  </si>
  <si>
    <t>Andrew Parle</t>
  </si>
  <si>
    <t>Dan Harris</t>
  </si>
  <si>
    <t>Will Blanford</t>
  </si>
  <si>
    <t>Michaela Stringer</t>
  </si>
  <si>
    <t>Richard Bailey</t>
  </si>
  <si>
    <t>John Everest</t>
  </si>
  <si>
    <t>Liz Lumber</t>
  </si>
  <si>
    <t>F55</t>
  </si>
  <si>
    <t>F502</t>
  </si>
  <si>
    <t>Annabel Preston</t>
  </si>
  <si>
    <t>Jason Wright</t>
  </si>
  <si>
    <t>Luke Regan</t>
  </si>
  <si>
    <t>Anya Hughes</t>
  </si>
  <si>
    <t>NSF2</t>
  </si>
  <si>
    <t>Robert Ramsden</t>
  </si>
  <si>
    <t>James Weston</t>
  </si>
  <si>
    <t>Sean Wright</t>
  </si>
  <si>
    <t>Darren Broderick</t>
  </si>
  <si>
    <t>Laurence Sava</t>
  </si>
  <si>
    <t>M70</t>
  </si>
  <si>
    <t>Mark Pope</t>
  </si>
  <si>
    <t>Steven Riggs</t>
  </si>
  <si>
    <t>Tasnim Humaid</t>
  </si>
  <si>
    <t>NSF3</t>
  </si>
  <si>
    <t>Chris Greatorex</t>
  </si>
  <si>
    <t>Carl Dowling</t>
  </si>
  <si>
    <t>Richard Preece</t>
  </si>
  <si>
    <t>Peter Brockwell</t>
  </si>
  <si>
    <t>Nick Maloney</t>
  </si>
  <si>
    <t>Graham Purdye</t>
  </si>
  <si>
    <t>Claire Thomas</t>
  </si>
  <si>
    <t>Jo McGowan</t>
  </si>
  <si>
    <t>James Bluring</t>
  </si>
  <si>
    <t>Paul Guy</t>
  </si>
  <si>
    <t>Heather Stevens</t>
  </si>
  <si>
    <t>Stephanie Crespin</t>
  </si>
  <si>
    <t>Dean Franklin</t>
  </si>
  <si>
    <t>Poppy Gooch</t>
  </si>
  <si>
    <t>Alan Dean</t>
  </si>
  <si>
    <t>Alastair Lee</t>
  </si>
  <si>
    <t>Byron Thomas</t>
  </si>
  <si>
    <t>Maisie Armstrong-Barnes</t>
  </si>
  <si>
    <t>Dan Allistone</t>
  </si>
  <si>
    <t>Michael Miller</t>
  </si>
  <si>
    <t>Abigail Morris</t>
  </si>
  <si>
    <t>Jennifer Daley</t>
  </si>
  <si>
    <t>Colin Browne</t>
  </si>
  <si>
    <t>William Darby</t>
  </si>
  <si>
    <t>Carl Sykes</t>
  </si>
  <si>
    <t>Nicky Pysden</t>
  </si>
  <si>
    <t>Lisa Tindle</t>
  </si>
  <si>
    <t>Olatz Riuiz-Smith</t>
  </si>
  <si>
    <t>Gerard Dummett</t>
  </si>
  <si>
    <t>Chris Roberts</t>
  </si>
  <si>
    <t>Sarah Robinson</t>
  </si>
  <si>
    <t>Alistair Marshman</t>
  </si>
  <si>
    <t>Gary Loughlin</t>
  </si>
  <si>
    <t>Simon Haddon</t>
  </si>
  <si>
    <t>Mary Sanderson</t>
  </si>
  <si>
    <t>Jack Knapp</t>
  </si>
  <si>
    <t>Jenny Patterson</t>
  </si>
  <si>
    <t>Matthew Fry</t>
  </si>
  <si>
    <t>Geoff Tondeur</t>
  </si>
  <si>
    <t>Christy Styles</t>
  </si>
  <si>
    <t>Graham Chapman</t>
  </si>
  <si>
    <t>John Crockford</t>
  </si>
  <si>
    <t>Joe Wells</t>
  </si>
  <si>
    <t>Eastbourne Rovers</t>
  </si>
  <si>
    <t>Robin Warwick</t>
  </si>
  <si>
    <t>Eddie Diplock</t>
  </si>
  <si>
    <t>Michelle Pope</t>
  </si>
  <si>
    <t>Ian King</t>
  </si>
  <si>
    <t>Seafront Shufflers</t>
  </si>
  <si>
    <t>SHUF</t>
  </si>
  <si>
    <t>Imogen Burman-Mitchell</t>
  </si>
  <si>
    <t>Matthew Cheney</t>
  </si>
  <si>
    <t>Peter Drummond</t>
  </si>
  <si>
    <t>Lewis Stevens</t>
  </si>
  <si>
    <t>Stuart McKenzie</t>
  </si>
  <si>
    <t>Melvin Yeo</t>
  </si>
  <si>
    <t>Lucy Walter</t>
  </si>
  <si>
    <t>Karin Divall</t>
  </si>
  <si>
    <t>F602</t>
  </si>
  <si>
    <t>Scott O'Rourke</t>
  </si>
  <si>
    <t>Mike Thompson</t>
  </si>
  <si>
    <t>Martyn Craddock</t>
  </si>
  <si>
    <t>Paul Rackstraw</t>
  </si>
  <si>
    <t>Sue Brumwell</t>
  </si>
  <si>
    <t>Al Marshall</t>
  </si>
  <si>
    <t>Mark Stephenson</t>
  </si>
  <si>
    <t>Chris Findlay-Geer</t>
  </si>
  <si>
    <t>Claire Davis</t>
  </si>
  <si>
    <t>Dave Kitchener</t>
  </si>
  <si>
    <t>Graham West</t>
  </si>
  <si>
    <t>Ria Beal</t>
  </si>
  <si>
    <t>NSF4</t>
  </si>
  <si>
    <t>Emily Murray</t>
  </si>
  <si>
    <t>Bryan Tapsell</t>
  </si>
  <si>
    <t>Kevin Smith</t>
  </si>
  <si>
    <t>Jamie Martin</t>
  </si>
  <si>
    <t>Stephen Delaney</t>
  </si>
  <si>
    <t>Sarah Cooper (Crow)</t>
  </si>
  <si>
    <t>Bob Page</t>
  </si>
  <si>
    <t>Frank Brennan</t>
  </si>
  <si>
    <t>Natalie Hoadley</t>
  </si>
  <si>
    <t>Stuart Meeks</t>
  </si>
  <si>
    <t>Shaun McMullen</t>
  </si>
  <si>
    <t>Rachel Miller</t>
  </si>
  <si>
    <t>Claire Styles</t>
  </si>
  <si>
    <t>Jo Nevett</t>
  </si>
  <si>
    <t>Bex Stevens</t>
  </si>
  <si>
    <t>Peter Vondras</t>
  </si>
  <si>
    <t>Tony Wright</t>
  </si>
  <si>
    <t>Phil Long</t>
  </si>
  <si>
    <t>Sharon Donovan</t>
  </si>
  <si>
    <t>Steve Stamos</t>
  </si>
  <si>
    <t>Gillian Sellman</t>
  </si>
  <si>
    <t>Guy Ramage</t>
  </si>
  <si>
    <t>Andy Moore</t>
  </si>
  <si>
    <t>Russell Aitkenhead</t>
  </si>
  <si>
    <t>Robin Edwards</t>
  </si>
  <si>
    <t>Paul Wells</t>
  </si>
  <si>
    <t>Steven Chantrey</t>
  </si>
  <si>
    <t>Ben Walsh</t>
  </si>
  <si>
    <t>Peter Cook</t>
  </si>
  <si>
    <t>Charis Crudgington</t>
  </si>
  <si>
    <t>Eileen Welch</t>
  </si>
  <si>
    <t>Will Johnston</t>
  </si>
  <si>
    <t>Darren Grice</t>
  </si>
  <si>
    <t>Paul Standen-Payne</t>
  </si>
  <si>
    <t>Bob Hughes</t>
  </si>
  <si>
    <t>Judith Carder</t>
  </si>
  <si>
    <t>F65</t>
  </si>
  <si>
    <t>Josh Zahangir</t>
  </si>
  <si>
    <t>Monica Turner</t>
  </si>
  <si>
    <t>Lee Turner</t>
  </si>
  <si>
    <t>Francis Burnham</t>
  </si>
  <si>
    <t>Jenny Crouch</t>
  </si>
  <si>
    <t>Dave Maskell</t>
  </si>
  <si>
    <t>Sophie Warner</t>
  </si>
  <si>
    <t>Eve Hughes</t>
  </si>
  <si>
    <t>Beverley Chapman</t>
  </si>
  <si>
    <t>Lorna Buckwell</t>
  </si>
  <si>
    <t>Gemma Gilroy</t>
  </si>
  <si>
    <t>Jenny Hughes</t>
  </si>
  <si>
    <t>Peter Roche</t>
  </si>
  <si>
    <t>Steph Masters</t>
  </si>
  <si>
    <t>Stacey Pollard</t>
  </si>
  <si>
    <t>Europa Malynicz</t>
  </si>
  <si>
    <t>Lawry Freeman</t>
  </si>
  <si>
    <t>Emily Gibson</t>
  </si>
  <si>
    <t>Paul Zipperlen</t>
  </si>
  <si>
    <t>Paul Hawkins</t>
  </si>
  <si>
    <t>Grant Meyer</t>
  </si>
  <si>
    <t>Tom Stanton</t>
  </si>
  <si>
    <t>Denise Jeffery</t>
  </si>
  <si>
    <t>Mary Down</t>
  </si>
  <si>
    <t>Michelle Mills</t>
  </si>
  <si>
    <t>Samantha Crompton</t>
  </si>
  <si>
    <t>David Stringer</t>
  </si>
  <si>
    <t>Rob Weighell</t>
  </si>
  <si>
    <t>Poppy Pittock</t>
  </si>
  <si>
    <t>Fran Hamilton</t>
  </si>
  <si>
    <t>Kate Lewis</t>
  </si>
  <si>
    <t>Emma Gardner</t>
  </si>
  <si>
    <t>Julie Chicken</t>
  </si>
  <si>
    <t>Mackenzie Soley</t>
  </si>
  <si>
    <t>Pauline Delaney</t>
  </si>
  <si>
    <t>Fleur Blanford</t>
  </si>
  <si>
    <t>Emma Allen</t>
  </si>
  <si>
    <t>Louise Williams</t>
  </si>
  <si>
    <t>Mary Austin-Olsen</t>
  </si>
  <si>
    <t>F70</t>
  </si>
  <si>
    <t>Victoria Little</t>
  </si>
  <si>
    <t>Brian Barley</t>
  </si>
  <si>
    <t>Kerry Kipling</t>
  </si>
  <si>
    <t>Amanda Tondeur</t>
  </si>
  <si>
    <t>Julie Deakin</t>
  </si>
  <si>
    <t>Ruth Le Vesconte</t>
  </si>
  <si>
    <t>Richard Meyer</t>
  </si>
  <si>
    <t>Liz Brockwell</t>
  </si>
  <si>
    <t>Sam Neame</t>
  </si>
  <si>
    <t>Amanda Davis</t>
  </si>
  <si>
    <t>Karen Walsh</t>
  </si>
  <si>
    <t>Evelyn Griffiths</t>
  </si>
  <si>
    <t>Mika Dave</t>
  </si>
  <si>
    <t>Sally Mason</t>
  </si>
  <si>
    <t>Kevin Morris</t>
  </si>
  <si>
    <t>Christopher Golding</t>
  </si>
  <si>
    <t>Eleanor Wigram</t>
  </si>
  <si>
    <t>Marco Brivio</t>
  </si>
  <si>
    <t>Peter Burfoot</t>
  </si>
  <si>
    <t>Dee Poole</t>
  </si>
  <si>
    <t>Meg Attwood</t>
  </si>
  <si>
    <t>Marie Bolton</t>
  </si>
  <si>
    <t>Debra Crisp</t>
  </si>
  <si>
    <t>Liz Long</t>
  </si>
  <si>
    <t>Helen Key</t>
  </si>
  <si>
    <t>Adrian Thompson</t>
  </si>
  <si>
    <t>Kathrine Simmons</t>
  </si>
  <si>
    <t>Jason Johnstone</t>
  </si>
  <si>
    <t>Paul Hope</t>
  </si>
  <si>
    <t>Steve Eke</t>
  </si>
  <si>
    <t>Jayne Morris</t>
  </si>
  <si>
    <t>Patricia O'Higgins</t>
  </si>
  <si>
    <t>Leonie Brown</t>
  </si>
  <si>
    <t>Andy Diplock</t>
  </si>
  <si>
    <t>Chiara Di Giorgi</t>
  </si>
  <si>
    <t>Piers Brunning</t>
  </si>
  <si>
    <t>Karen Jaques</t>
  </si>
  <si>
    <t>Emma Hodgson</t>
  </si>
  <si>
    <t>Nicola Davie</t>
  </si>
  <si>
    <t>Danielle Lee</t>
  </si>
  <si>
    <t>Amelia Jameson-Allen</t>
  </si>
  <si>
    <t>Sarah Marzaioli</t>
  </si>
  <si>
    <t>Christine Tait</t>
  </si>
  <si>
    <t>Kay Crush</t>
  </si>
  <si>
    <t>Pam Matthews</t>
  </si>
  <si>
    <t>Simon Trevena</t>
  </si>
  <si>
    <t>John Brown</t>
  </si>
  <si>
    <t>Alistair Howitt</t>
  </si>
  <si>
    <t>Wendy Trevena</t>
  </si>
  <si>
    <t>Sam Dissanayaka</t>
  </si>
  <si>
    <t>Central Park Athletics</t>
  </si>
  <si>
    <t>CPA</t>
  </si>
  <si>
    <t>Andrew Wilkinson</t>
  </si>
  <si>
    <t>Catriona Wheeler</t>
  </si>
  <si>
    <t>Martin Harmen</t>
  </si>
  <si>
    <t>Julian Mills</t>
  </si>
  <si>
    <t>Richard Rudd</t>
  </si>
  <si>
    <t>Jayne Meyers</t>
  </si>
  <si>
    <t>Ellie Woolcott</t>
  </si>
  <si>
    <t>Patrick Donovan</t>
  </si>
  <si>
    <t>Mike Lawlor</t>
  </si>
  <si>
    <t>Peter Kennedy</t>
  </si>
  <si>
    <t>Rachael Stephens</t>
  </si>
  <si>
    <t>Val Brockwell</t>
  </si>
  <si>
    <t>Maddie Hawkins</t>
  </si>
  <si>
    <t>Joanna Swap</t>
  </si>
  <si>
    <t>Jane Chant</t>
  </si>
  <si>
    <t>Ron Cutbill</t>
  </si>
  <si>
    <t>Sarah Russell</t>
  </si>
  <si>
    <t>Naomi Ross</t>
  </si>
  <si>
    <t>Camila Supervielle</t>
  </si>
  <si>
    <t>Iain Willatt</t>
  </si>
  <si>
    <t>Lu Sanchez</t>
  </si>
  <si>
    <t>Laura Ward</t>
  </si>
  <si>
    <t>Mandy Oakley</t>
  </si>
  <si>
    <t>Claire Shimmons</t>
  </si>
  <si>
    <t>Charlotte Mathers</t>
  </si>
  <si>
    <t>James Graham</t>
  </si>
  <si>
    <t>Anne Lozach</t>
  </si>
  <si>
    <t>Yock Lin Richardson</t>
  </si>
  <si>
    <t>Julie Lewis-Clements</t>
  </si>
  <si>
    <t>Bob Archer</t>
  </si>
  <si>
    <t>Sue Collett</t>
  </si>
  <si>
    <t>Laura Grove</t>
  </si>
  <si>
    <t>Lorraine Diplock</t>
  </si>
  <si>
    <t>Gilly Nickols</t>
  </si>
  <si>
    <t>Sue Mann</t>
  </si>
  <si>
    <t>Helen Neary</t>
  </si>
  <si>
    <t>Shana Burchett</t>
  </si>
  <si>
    <t>Krista Barzee</t>
  </si>
  <si>
    <t>Samantha Ramsden</t>
  </si>
  <si>
    <t>Melissa Marshall</t>
  </si>
  <si>
    <t>Jo Robinson</t>
  </si>
  <si>
    <t>Sylvia Huggett</t>
  </si>
  <si>
    <t>Sara Baitup</t>
  </si>
  <si>
    <t>Helen Greck</t>
  </si>
  <si>
    <t>Jeanette Wells</t>
  </si>
  <si>
    <t>Sandra Standen</t>
  </si>
  <si>
    <t>Julie Erxleben</t>
  </si>
  <si>
    <t>Rebekah Padgham</t>
  </si>
  <si>
    <t>Judith Linsell</t>
  </si>
  <si>
    <t>Jade Turner</t>
  </si>
  <si>
    <t>Emma Trenaman</t>
  </si>
  <si>
    <t>Christine Sage</t>
  </si>
  <si>
    <t>Dave Oxbrow</t>
  </si>
  <si>
    <t>John Gately</t>
  </si>
  <si>
    <t>DNF</t>
  </si>
  <si>
    <t>Felicity Williams</t>
  </si>
  <si>
    <t>Formula to show existing points position for manual posting prior to actual run when figs are posted hardkeyed by macro</t>
  </si>
  <si>
    <t xml:space="preserve">Formula to correct scores psoted </t>
  </si>
  <si>
    <t>DO NOT DELETE THIS ROW</t>
  </si>
  <si>
    <t>CumMenRace2Input</t>
  </si>
  <si>
    <t>CumMenFormulaTotal</t>
  </si>
  <si>
    <t>CumMenFormulaLastRacePredictor</t>
  </si>
  <si>
    <t>RaceNo</t>
  </si>
  <si>
    <t>ToFile8</t>
  </si>
  <si>
    <t>Allocation check</t>
  </si>
  <si>
    <t>Count back check</t>
  </si>
  <si>
    <t>To include in max</t>
  </si>
  <si>
    <t>This is no of scoring races less 1 so if 4 races the calc max score is highest 3 + highest score</t>
  </si>
  <si>
    <t>CumMenweightedSortCol</t>
  </si>
  <si>
    <t>CumMenEstMaxCol</t>
  </si>
  <si>
    <t>CumMenLastCol</t>
  </si>
  <si>
    <t>No of scoring races</t>
  </si>
  <si>
    <t>Allocation Check</t>
  </si>
  <si>
    <t>Count back score</t>
  </si>
  <si>
    <t>Races in points order</t>
  </si>
  <si>
    <t>Flag if query</t>
  </si>
  <si>
    <t>Last race predictor (2nd to last race only)</t>
  </si>
  <si>
    <t>Possibles with not on finish query</t>
  </si>
  <si>
    <t>CumMenMakeFirstCol</t>
  </si>
  <si>
    <t>POS</t>
  </si>
  <si>
    <t>E Sussex only</t>
  </si>
  <si>
    <t>NAME</t>
  </si>
  <si>
    <t>CLUB</t>
  </si>
  <si>
    <t>R1</t>
  </si>
  <si>
    <t>R2</t>
  </si>
  <si>
    <t>R3</t>
  </si>
  <si>
    <t>R4</t>
  </si>
  <si>
    <t>R5</t>
  </si>
  <si>
    <t>R6</t>
  </si>
  <si>
    <t>TOT</t>
  </si>
  <si>
    <t>ES Eligible</t>
  </si>
  <si>
    <t>Awards ref</t>
  </si>
  <si>
    <t>Large lookup: links to row number to make unique</t>
  </si>
  <si>
    <t>Races run</t>
  </si>
  <si>
    <t>First Race</t>
  </si>
  <si>
    <t>Per entry</t>
  </si>
  <si>
    <t>Calc on orig to left</t>
  </si>
  <si>
    <t>Calc on sorted to right</t>
  </si>
  <si>
    <t>Check (should be 0)</t>
  </si>
  <si>
    <t>Weighted sort</t>
  </si>
  <si>
    <t>Present not on finish</t>
  </si>
  <si>
    <t>Make 1st</t>
  </si>
  <si>
    <t>Make 2nd</t>
  </si>
  <si>
    <t>Make 3rd</t>
  </si>
  <si>
    <t>No of races pre final race</t>
  </si>
  <si>
    <t>Points prev race</t>
  </si>
  <si>
    <t>Est Max last race</t>
  </si>
  <si>
    <t>Est Max score</t>
  </si>
  <si>
    <t>SENIOR MEN</t>
  </si>
  <si>
    <t>M351</t>
  </si>
  <si>
    <t>M352</t>
  </si>
  <si>
    <t>M353</t>
  </si>
  <si>
    <t>M451</t>
  </si>
  <si>
    <t>M452</t>
  </si>
  <si>
    <t>M453</t>
  </si>
  <si>
    <t>M551</t>
  </si>
  <si>
    <t>M552</t>
  </si>
  <si>
    <t>M553</t>
  </si>
  <si>
    <t>M603</t>
  </si>
  <si>
    <t>M651</t>
  </si>
  <si>
    <t>M652</t>
  </si>
  <si>
    <t>M653</t>
  </si>
  <si>
    <t>M701</t>
  </si>
  <si>
    <t>M702</t>
  </si>
  <si>
    <t>M703</t>
  </si>
  <si>
    <t>CumWomenFormulaTotal</t>
  </si>
  <si>
    <t>CumWomenFormulaLastRacePredictor</t>
  </si>
  <si>
    <t>ToFile9</t>
  </si>
  <si>
    <t>CumWomenweightedSortCol</t>
  </si>
  <si>
    <t>CumWomenEstMaxCol</t>
  </si>
  <si>
    <t>CumWomenLastCol</t>
  </si>
  <si>
    <t>CumWomenMakeFirstCol</t>
  </si>
  <si>
    <t>Senior Women</t>
  </si>
  <si>
    <t>SF3</t>
  </si>
  <si>
    <t>F351</t>
  </si>
  <si>
    <t>F352</t>
  </si>
  <si>
    <t>F353</t>
  </si>
  <si>
    <t>F403</t>
  </si>
  <si>
    <t>F451</t>
  </si>
  <si>
    <t>F452</t>
  </si>
  <si>
    <t>F453</t>
  </si>
  <si>
    <t>F503</t>
  </si>
  <si>
    <t>F551</t>
  </si>
  <si>
    <t>F552</t>
  </si>
  <si>
    <t>F553</t>
  </si>
  <si>
    <t>F603</t>
  </si>
  <si>
    <t>F651</t>
  </si>
  <si>
    <t>F652</t>
  </si>
  <si>
    <t>F653</t>
  </si>
  <si>
    <t>F701</t>
  </si>
  <si>
    <t>F702</t>
  </si>
  <si>
    <t>F703</t>
  </si>
  <si>
    <t>TeamFormula1</t>
  </si>
  <si>
    <t>This formua is used for reconsliation</t>
  </si>
  <si>
    <t>East Sussex</t>
  </si>
  <si>
    <t>Points Below</t>
  </si>
  <si>
    <t>Position</t>
  </si>
  <si>
    <t>CAT</t>
  </si>
  <si>
    <t>PREV.P</t>
  </si>
  <si>
    <t>TOTAL</t>
  </si>
  <si>
    <t>F.POS</t>
  </si>
  <si>
    <t>Weighted</t>
  </si>
  <si>
    <t>Weighted add additional decimal such that if two scores are equal team with highest finish position will win.  To Awards Senior for Team awards</t>
  </si>
  <si>
    <t>Key</t>
  </si>
  <si>
    <t xml:space="preserve">Reconciliation of cumulative points by race  </t>
  </si>
  <si>
    <t>Total</t>
  </si>
  <si>
    <t>As above</t>
  </si>
  <si>
    <t>Race details and results versions</t>
  </si>
  <si>
    <t xml:space="preserve">Version (note on results orig version will not have a V designation) </t>
  </si>
  <si>
    <t>V4</t>
  </si>
  <si>
    <t>V2</t>
  </si>
  <si>
    <t>V3</t>
  </si>
  <si>
    <t>PREVIOUS RACE</t>
  </si>
  <si>
    <t>HYR</t>
  </si>
  <si>
    <t>PSST</t>
  </si>
  <si>
    <t>ESSLXC Eridge Park: 13-October-2024 V5</t>
  </si>
  <si>
    <t>Race 1 of 6</t>
  </si>
  <si>
    <t>ALL CLUBS: 16 TEAMS (note awards are based on table excluding non East Sussex Clubs)</t>
  </si>
  <si>
    <t>EAST SUSSEX CLUBS: 14 TEAMS (Only East Sussex Teams qualify for awards: awards are awarded as per this table)</t>
  </si>
  <si>
    <t xml:space="preserve">- </t>
  </si>
  <si>
    <t>Eridge Park</t>
  </si>
  <si>
    <t>Snape Wood</t>
  </si>
  <si>
    <t>Newplace</t>
  </si>
  <si>
    <t>Blackcap</t>
  </si>
  <si>
    <t>Whitbread Hollow</t>
  </si>
  <si>
    <t>Pett</t>
  </si>
  <si>
    <t>ResultsJuniorBlock</t>
  </si>
  <si>
    <t>Race no</t>
  </si>
  <si>
    <t>Name</t>
  </si>
  <si>
    <t>Points</t>
  </si>
  <si>
    <t>ResultsJuniorBlock2</t>
  </si>
  <si>
    <t>U11B</t>
  </si>
  <si>
    <t>Evan Risdale</t>
  </si>
  <si>
    <t>-</t>
  </si>
  <si>
    <t>Aidian Wai</t>
  </si>
  <si>
    <t>George Head</t>
  </si>
  <si>
    <t>Aaron Otoide</t>
  </si>
  <si>
    <t>Cole Gunner</t>
  </si>
  <si>
    <t>Louie Miller</t>
  </si>
  <si>
    <t>Felix Robinson</t>
  </si>
  <si>
    <t>Max Noon</t>
  </si>
  <si>
    <t>Max Denyer</t>
  </si>
  <si>
    <t>Finlay Perry</t>
  </si>
  <si>
    <t>Rory Gofton</t>
  </si>
  <si>
    <t>Jack Fuller</t>
  </si>
  <si>
    <t>Faris Tumi</t>
  </si>
  <si>
    <t>Jesse Deeble</t>
  </si>
  <si>
    <t>Carson Scott</t>
  </si>
  <si>
    <t>James Ash</t>
  </si>
  <si>
    <t>Caleb Eaton</t>
  </si>
  <si>
    <t>U11G</t>
  </si>
  <si>
    <t>Willow Anderson</t>
  </si>
  <si>
    <t>Eva Miles</t>
  </si>
  <si>
    <t>Toni-Jayde Webb</t>
  </si>
  <si>
    <t>Amira Tumi</t>
  </si>
  <si>
    <t>Anna Hamilton -Smith</t>
  </si>
  <si>
    <t>Kitty Winton</t>
  </si>
  <si>
    <t>Imogen Myers</t>
  </si>
  <si>
    <t>Lucy Pollard</t>
  </si>
  <si>
    <t>Mabel Archer</t>
  </si>
  <si>
    <t>Hattie Taylor</t>
  </si>
  <si>
    <t>Phoebe Anderson</t>
  </si>
  <si>
    <t>Freya Tiltman</t>
  </si>
  <si>
    <t>U13B</t>
  </si>
  <si>
    <t>Tobias Crossley</t>
  </si>
  <si>
    <t>Charlie Workman</t>
  </si>
  <si>
    <t>Sam Buckwell</t>
  </si>
  <si>
    <t>Tommy Browne</t>
  </si>
  <si>
    <t>Carter Gunner</t>
  </si>
  <si>
    <t>U13G</t>
  </si>
  <si>
    <t>Amelie Hutton</t>
  </si>
  <si>
    <t>Charlotte Howard</t>
  </si>
  <si>
    <t>Eva Harwood</t>
  </si>
  <si>
    <t>Martha Gofton</t>
  </si>
  <si>
    <t>Bea Taylor</t>
  </si>
  <si>
    <t>Emilia Woodley</t>
  </si>
  <si>
    <t>U15B</t>
  </si>
  <si>
    <t>William Dean</t>
  </si>
  <si>
    <t>Cobey Buckley</t>
  </si>
  <si>
    <t>Caleb Buckley</t>
  </si>
  <si>
    <t>Alfie Gofton</t>
  </si>
  <si>
    <t>Mason Gunner</t>
  </si>
  <si>
    <t>Aiden Etherington</t>
  </si>
  <si>
    <t>U15G</t>
  </si>
  <si>
    <t>Ellen Gates</t>
  </si>
  <si>
    <t>Amelia Brown</t>
  </si>
  <si>
    <t>Honor Castleton - Elliott</t>
  </si>
  <si>
    <t>U17B</t>
  </si>
  <si>
    <t>Jacob Smith</t>
  </si>
  <si>
    <t>Rafael Serrano</t>
  </si>
  <si>
    <t>U17G</t>
  </si>
  <si>
    <t>Eva Winton</t>
  </si>
  <si>
    <t>Anna Ivaldi</t>
  </si>
  <si>
    <t>CumJuniorFormulaTotal</t>
  </si>
  <si>
    <t>CumJuniorFormulaLastRacePredictor</t>
  </si>
  <si>
    <t>ToFile10</t>
  </si>
  <si>
    <t>CumJuniorWeightedSortCol</t>
  </si>
  <si>
    <t>CumJuniorEstMaxCol</t>
  </si>
  <si>
    <t>CumJuniorLastCol</t>
  </si>
  <si>
    <t>CumJuniorMakeFirstCol</t>
  </si>
  <si>
    <t>weighted sort</t>
  </si>
  <si>
    <t xml:space="preserve">No of races prev race </t>
  </si>
  <si>
    <t>U11B1</t>
  </si>
  <si>
    <t>U11B2</t>
  </si>
  <si>
    <t>U11B3</t>
  </si>
  <si>
    <t>U11G1</t>
  </si>
  <si>
    <t>U11G2</t>
  </si>
  <si>
    <t>U11G3</t>
  </si>
  <si>
    <t>U13B1</t>
  </si>
  <si>
    <t>U13B2</t>
  </si>
  <si>
    <t>U13B3</t>
  </si>
  <si>
    <t>U13G1</t>
  </si>
  <si>
    <t>U13G2</t>
  </si>
  <si>
    <t>U13G3</t>
  </si>
  <si>
    <t>U15B1</t>
  </si>
  <si>
    <t>U15B2</t>
  </si>
  <si>
    <t>U15B3</t>
  </si>
  <si>
    <t>U15G1</t>
  </si>
  <si>
    <t>U15G2</t>
  </si>
  <si>
    <t>U15G3</t>
  </si>
  <si>
    <t>U17B1</t>
  </si>
  <si>
    <t>U17B2</t>
  </si>
  <si>
    <t>U17G1</t>
  </si>
  <si>
    <t>U17G2</t>
  </si>
  <si>
    <t xml:space="preserve">ESSLXC BLACKCAP - 12 OCTOBER 2025 - SENIORS </t>
  </si>
  <si>
    <t xml:space="preserve">ESSLXC 2025/26 MEN AFTER 1 RACES </t>
  </si>
  <si>
    <t xml:space="preserve">ESSLXC 2025/26 WOMEN AFTER 1 RACES </t>
  </si>
  <si>
    <t xml:space="preserve">ESSLXC Blackcap: 12-October-2025 </t>
  </si>
  <si>
    <t>Abbots Wood</t>
  </si>
  <si>
    <t>Seaford Head</t>
  </si>
  <si>
    <t xml:space="preserve">ESSCCL Race 1: BLACKCAP - 12 OCTOBER 2025 - JUNIORS </t>
  </si>
  <si>
    <t>ESSLXC 2025/26 JUNIORS</t>
  </si>
  <si>
    <t>No Match</t>
  </si>
  <si>
    <t>Y</t>
  </si>
  <si>
    <t>N</t>
  </si>
  <si>
    <t>Brighton and Hove Frontrunners</t>
  </si>
  <si>
    <t>Eastbourne Rovers and Team Bodyworks</t>
  </si>
  <si>
    <t>Hastings Runners and Hastings AC</t>
  </si>
  <si>
    <t>Heathfield Road Runners and Uckfield Runners</t>
  </si>
  <si>
    <t xml:space="preserve">Polegate Plodders, Peacehaven Run Club, Seafront Shufflers, Seaford Striders and Tri Tempo </t>
  </si>
  <si>
    <t>Run Wednesdays</t>
  </si>
  <si>
    <t>OK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</si>
</sst>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_-* #,##0_-;\-* #,##0_-;_-* &quot;-&quot;??_-;_-@_-"/>
    <numFmt numFmtId="166" formatCode="#,##0_);\(#,##0\);\-_)"/>
    <numFmt numFmtId="167" formatCode="[h]:mm:ss;;\-_)"/>
    <numFmt numFmtId="168" formatCode="#,##0.0000_);\(#,##0.0000\);\-_)"/>
    <numFmt numFmtId="169" formatCode="#,##0.0000000_);\(#,##0.0000000\);\-_)"/>
    <numFmt numFmtId="170" formatCode="###0_);\(###0\);\-_)"/>
    <numFmt numFmtId="171" formatCode="&quot;Race &quot;#"/>
    <numFmt numFmtId="172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7030A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8"/>
      <color rgb="FFB1059D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B1059D"/>
      <name val="Arial"/>
      <family val="2"/>
    </font>
    <font>
      <b/>
      <sz val="10"/>
      <color indexed="12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sz val="10"/>
      <color rgb="FF00B05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6CAE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0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 style="medium">
        <color rgb="FFFFC000"/>
      </right>
      <top style="thin">
        <color theme="0" tint="-0.24994659260841701"/>
      </top>
      <bottom style="medium">
        <color rgb="FFFFC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24">
    <xf numFmtId="0" fontId="0" fillId="0" borderId="0" xfId="0"/>
    <xf numFmtId="0" fontId="3" fillId="0" borderId="0" xfId="1" applyFont="1"/>
    <xf numFmtId="0" fontId="3" fillId="0" borderId="0" xfId="1"/>
    <xf numFmtId="0" fontId="3" fillId="0" borderId="1" xfId="1" applyBorder="1"/>
    <xf numFmtId="164" fontId="0" fillId="0" borderId="0" xfId="2" applyFont="1"/>
    <xf numFmtId="0" fontId="3" fillId="0" borderId="2" xfId="1" applyBorder="1"/>
    <xf numFmtId="0" fontId="3" fillId="2" borderId="3" xfId="1" applyFont="1" applyFill="1" applyBorder="1"/>
    <xf numFmtId="0" fontId="3" fillId="2" borderId="4" xfId="1" applyFont="1" applyFill="1" applyBorder="1"/>
    <xf numFmtId="0" fontId="3" fillId="2" borderId="5" xfId="1" applyFont="1" applyFill="1" applyBorder="1"/>
    <xf numFmtId="46" fontId="0" fillId="2" borderId="5" xfId="2" applyNumberFormat="1" applyFont="1" applyFill="1" applyBorder="1" applyProtection="1"/>
    <xf numFmtId="165" fontId="3" fillId="2" borderId="6" xfId="2" applyNumberFormat="1" applyFont="1" applyFill="1" applyBorder="1"/>
    <xf numFmtId="0" fontId="3" fillId="2" borderId="7" xfId="1" applyFont="1" applyFill="1" applyBorder="1"/>
    <xf numFmtId="0" fontId="3" fillId="2" borderId="8" xfId="1" applyFont="1" applyFill="1" applyBorder="1"/>
    <xf numFmtId="166" fontId="4" fillId="2" borderId="9" xfId="2" applyNumberFormat="1" applyFont="1" applyFill="1" applyBorder="1"/>
    <xf numFmtId="0" fontId="5" fillId="0" borderId="0" xfId="1" applyFont="1"/>
    <xf numFmtId="0" fontId="6" fillId="0" borderId="0" xfId="1" applyFont="1"/>
    <xf numFmtId="164" fontId="6" fillId="0" borderId="0" xfId="2" applyFont="1"/>
    <xf numFmtId="15" fontId="6" fillId="0" borderId="0" xfId="1" applyNumberFormat="1" applyFont="1" applyAlignment="1"/>
    <xf numFmtId="0" fontId="3" fillId="0" borderId="0" xfId="1" applyAlignment="1"/>
    <xf numFmtId="166" fontId="0" fillId="0" borderId="0" xfId="2" applyNumberFormat="1" applyFont="1"/>
    <xf numFmtId="0" fontId="7" fillId="0" borderId="0" xfId="1" applyFont="1" applyAlignment="1">
      <alignment horizontal="center" wrapText="1"/>
    </xf>
    <xf numFmtId="2" fontId="7" fillId="0" borderId="0" xfId="1" applyNumberFormat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2" applyNumberFormat="1" applyFont="1" applyAlignment="1">
      <alignment horizontal="center" wrapText="1"/>
    </xf>
    <xf numFmtId="167" fontId="3" fillId="0" borderId="0" xfId="1" applyNumberFormat="1"/>
    <xf numFmtId="166" fontId="3" fillId="0" borderId="0" xfId="1" applyNumberFormat="1"/>
    <xf numFmtId="0" fontId="7" fillId="0" borderId="0" xfId="1" applyFont="1"/>
    <xf numFmtId="0" fontId="3" fillId="0" borderId="0" xfId="1" applyAlignment="1">
      <alignment horizontal="center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3" borderId="0" xfId="1" applyFill="1"/>
    <xf numFmtId="0" fontId="8" fillId="0" borderId="0" xfId="1" applyFont="1" applyAlignment="1">
      <alignment horizontal="right"/>
    </xf>
    <xf numFmtId="166" fontId="3" fillId="0" borderId="0" xfId="1" applyNumberFormat="1" applyAlignment="1">
      <alignment horizontal="center"/>
    </xf>
    <xf numFmtId="168" fontId="9" fillId="0" borderId="0" xfId="1" applyNumberFormat="1" applyFont="1" applyAlignment="1">
      <alignment horizontal="center"/>
    </xf>
    <xf numFmtId="166" fontId="10" fillId="0" borderId="0" xfId="1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169" fontId="9" fillId="0" borderId="0" xfId="1" applyNumberFormat="1" applyFont="1" applyAlignment="1">
      <alignment horizontal="center"/>
    </xf>
    <xf numFmtId="166" fontId="10" fillId="0" borderId="0" xfId="1" applyNumberFormat="1" applyFont="1"/>
    <xf numFmtId="0" fontId="3" fillId="4" borderId="10" xfId="1" applyFill="1" applyBorder="1" applyAlignment="1">
      <alignment horizontal="center"/>
    </xf>
    <xf numFmtId="166" fontId="11" fillId="4" borderId="10" xfId="1" applyNumberFormat="1" applyFont="1" applyFill="1" applyBorder="1" applyAlignment="1">
      <alignment horizontal="right"/>
    </xf>
    <xf numFmtId="166" fontId="3" fillId="0" borderId="0" xfId="1" applyNumberFormat="1" applyFont="1"/>
    <xf numFmtId="166" fontId="11" fillId="0" borderId="0" xfId="1" applyNumberFormat="1" applyFont="1"/>
    <xf numFmtId="1" fontId="3" fillId="0" borderId="0" xfId="1" applyNumberFormat="1" applyAlignment="1">
      <alignment horizontal="center"/>
    </xf>
    <xf numFmtId="0" fontId="10" fillId="0" borderId="1" xfId="1" applyFont="1" applyBorder="1" applyAlignment="1">
      <alignment horizontal="center"/>
    </xf>
    <xf numFmtId="0" fontId="8" fillId="0" borderId="0" xfId="1" applyFont="1" applyAlignment="1">
      <alignment horizontal="left"/>
    </xf>
    <xf numFmtId="0" fontId="9" fillId="5" borderId="11" xfId="1" applyFont="1" applyFill="1" applyBorder="1"/>
    <xf numFmtId="166" fontId="4" fillId="0" borderId="12" xfId="1" applyNumberFormat="1" applyFont="1" applyFill="1" applyBorder="1"/>
    <xf numFmtId="166" fontId="4" fillId="2" borderId="13" xfId="1" applyNumberFormat="1" applyFont="1" applyFill="1" applyBorder="1"/>
    <xf numFmtId="0" fontId="8" fillId="3" borderId="0" xfId="1" applyFont="1" applyFill="1" applyAlignment="1">
      <alignment horizontal="left"/>
    </xf>
    <xf numFmtId="0" fontId="12" fillId="0" borderId="1" xfId="1" applyFont="1" applyBorder="1" applyAlignment="1">
      <alignment horizontal="center"/>
    </xf>
    <xf numFmtId="0" fontId="13" fillId="0" borderId="0" xfId="1" applyFont="1" applyAlignment="1">
      <alignment horizontal="right"/>
    </xf>
    <xf numFmtId="0" fontId="7" fillId="0" borderId="0" xfId="1" applyFont="1" applyAlignment="1">
      <alignment horizontal="centerContinuous"/>
    </xf>
    <xf numFmtId="0" fontId="7" fillId="3" borderId="0" xfId="1" applyFont="1" applyFill="1"/>
    <xf numFmtId="0" fontId="14" fillId="0" borderId="0" xfId="1" applyFont="1" applyAlignment="1">
      <alignment wrapText="1"/>
    </xf>
    <xf numFmtId="0" fontId="7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3" fillId="4" borderId="0" xfId="1" applyFill="1" applyBorder="1" applyAlignment="1">
      <alignment horizontal="center"/>
    </xf>
    <xf numFmtId="170" fontId="7" fillId="0" borderId="0" xfId="1" applyNumberFormat="1" applyFont="1" applyAlignment="1">
      <alignment horizontal="center"/>
    </xf>
    <xf numFmtId="0" fontId="2" fillId="0" borderId="0" xfId="1" applyFont="1"/>
    <xf numFmtId="0" fontId="1" fillId="0" borderId="0" xfId="1" applyFont="1"/>
    <xf numFmtId="170" fontId="3" fillId="0" borderId="0" xfId="1" applyNumberFormat="1" applyAlignment="1">
      <alignment horizontal="center"/>
    </xf>
    <xf numFmtId="1" fontId="16" fillId="0" borderId="0" xfId="1" applyNumberFormat="1" applyFont="1" applyAlignment="1">
      <alignment horizontal="center"/>
    </xf>
    <xf numFmtId="170" fontId="3" fillId="0" borderId="0" xfId="1" applyNumberFormat="1"/>
    <xf numFmtId="0" fontId="2" fillId="0" borderId="0" xfId="1" applyFont="1" applyAlignment="1">
      <alignment horizontal="center"/>
    </xf>
    <xf numFmtId="166" fontId="3" fillId="4" borderId="10" xfId="1" applyNumberFormat="1" applyFill="1" applyBorder="1" applyAlignment="1">
      <alignment horizontal="center"/>
    </xf>
    <xf numFmtId="166" fontId="7" fillId="4" borderId="10" xfId="1" applyNumberFormat="1" applyFont="1" applyFill="1" applyBorder="1"/>
    <xf numFmtId="166" fontId="7" fillId="4" borderId="0" xfId="1" applyNumberFormat="1" applyFont="1" applyFill="1" applyBorder="1"/>
    <xf numFmtId="171" fontId="3" fillId="0" borderId="0" xfId="1" applyNumberFormat="1" applyAlignment="1">
      <alignment horizontal="left"/>
    </xf>
    <xf numFmtId="166" fontId="3" fillId="0" borderId="0" xfId="1" applyNumberFormat="1" applyAlignment="1">
      <alignment horizontal="right"/>
    </xf>
    <xf numFmtId="0" fontId="17" fillId="0" borderId="0" xfId="1" applyFont="1"/>
    <xf numFmtId="0" fontId="3" fillId="6" borderId="0" xfId="1" applyFill="1"/>
    <xf numFmtId="0" fontId="10" fillId="0" borderId="0" xfId="1" applyFont="1"/>
    <xf numFmtId="0" fontId="10" fillId="0" borderId="0" xfId="1" applyFont="1" applyAlignment="1">
      <alignment horizontal="center"/>
    </xf>
    <xf numFmtId="165" fontId="18" fillId="0" borderId="0" xfId="2" applyNumberFormat="1" applyFont="1" applyAlignment="1">
      <alignment horizontal="center"/>
    </xf>
    <xf numFmtId="166" fontId="3" fillId="0" borderId="0" xfId="1" applyNumberFormat="1" applyFont="1" applyFill="1" applyAlignment="1">
      <alignment horizontal="center"/>
    </xf>
    <xf numFmtId="0" fontId="3" fillId="2" borderId="14" xfId="1" applyFont="1" applyFill="1" applyBorder="1"/>
    <xf numFmtId="166" fontId="4" fillId="2" borderId="15" xfId="2" applyNumberFormat="1" applyFont="1" applyFill="1" applyBorder="1"/>
    <xf numFmtId="165" fontId="9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center"/>
    </xf>
    <xf numFmtId="165" fontId="18" fillId="0" borderId="0" xfId="2" applyNumberFormat="1" applyFont="1" applyAlignment="1">
      <alignment horizontal="center" vertical="center"/>
    </xf>
    <xf numFmtId="165" fontId="3" fillId="0" borderId="0" xfId="1" applyNumberFormat="1"/>
    <xf numFmtId="165" fontId="19" fillId="0" borderId="0" xfId="1" applyNumberFormat="1" applyFont="1" applyAlignment="1">
      <alignment horizontal="center"/>
    </xf>
    <xf numFmtId="0" fontId="20" fillId="0" borderId="0" xfId="1" applyFont="1" applyAlignment="1">
      <alignment horizontal="left"/>
    </xf>
    <xf numFmtId="15" fontId="21" fillId="0" borderId="0" xfId="1" applyNumberFormat="1" applyFont="1" applyAlignment="1"/>
    <xf numFmtId="0" fontId="22" fillId="0" borderId="0" xfId="1" applyFont="1" applyAlignment="1"/>
    <xf numFmtId="0" fontId="22" fillId="0" borderId="0" xfId="1" applyFont="1"/>
    <xf numFmtId="0" fontId="22" fillId="0" borderId="0" xfId="1" applyFont="1" applyAlignment="1">
      <alignment horizontal="right"/>
    </xf>
    <xf numFmtId="166" fontId="7" fillId="0" borderId="0" xfId="1" applyNumberFormat="1" applyFont="1" applyAlignment="1">
      <alignment horizontal="center"/>
    </xf>
    <xf numFmtId="0" fontId="23" fillId="0" borderId="0" xfId="1" applyFont="1" applyAlignment="1">
      <alignment horizontal="center"/>
    </xf>
    <xf numFmtId="0" fontId="7" fillId="0" borderId="16" xfId="1" applyFont="1" applyBorder="1" applyAlignment="1">
      <alignment horizontal="center"/>
    </xf>
    <xf numFmtId="172" fontId="3" fillId="0" borderId="17" xfId="1" applyNumberFormat="1" applyFont="1" applyBorder="1"/>
    <xf numFmtId="172" fontId="4" fillId="0" borderId="17" xfId="1" applyNumberFormat="1" applyFont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166" fontId="3" fillId="0" borderId="17" xfId="1" applyNumberFormat="1" applyBorder="1"/>
    <xf numFmtId="166" fontId="3" fillId="2" borderId="18" xfId="2" applyNumberFormat="1" applyFont="1" applyFill="1" applyBorder="1"/>
    <xf numFmtId="166" fontId="4" fillId="2" borderId="19" xfId="2" applyNumberFormat="1" applyFont="1" applyFill="1" applyBorder="1"/>
    <xf numFmtId="15" fontId="3" fillId="0" borderId="0" xfId="1" applyNumberFormat="1"/>
    <xf numFmtId="14" fontId="3" fillId="0" borderId="0" xfId="1" applyNumberFormat="1"/>
    <xf numFmtId="0" fontId="13" fillId="0" borderId="0" xfId="1" applyFont="1"/>
    <xf numFmtId="164" fontId="7" fillId="0" borderId="0" xfId="2" applyFont="1" applyAlignment="1">
      <alignment horizontal="center"/>
    </xf>
    <xf numFmtId="0" fontId="3" fillId="0" borderId="0" xfId="1" applyFont="1" applyBorder="1"/>
    <xf numFmtId="0" fontId="3" fillId="0" borderId="20" xfId="1" applyFont="1" applyBorder="1"/>
    <xf numFmtId="46" fontId="3" fillId="0" borderId="21" xfId="3" applyNumberFormat="1" applyBorder="1"/>
    <xf numFmtId="165" fontId="3" fillId="0" borderId="22" xfId="2" applyNumberFormat="1" applyFont="1" applyBorder="1"/>
    <xf numFmtId="165" fontId="3" fillId="0" borderId="0" xfId="2" applyNumberFormat="1" applyFont="1" applyBorder="1"/>
    <xf numFmtId="2" fontId="3" fillId="0" borderId="0" xfId="2" applyNumberFormat="1" applyFont="1" applyBorder="1"/>
    <xf numFmtId="0" fontId="12" fillId="0" borderId="0" xfId="1" applyFont="1"/>
    <xf numFmtId="15" fontId="12" fillId="0" borderId="0" xfId="1" applyNumberFormat="1" applyFont="1"/>
    <xf numFmtId="0" fontId="10" fillId="2" borderId="8" xfId="1" applyFont="1" applyFill="1" applyBorder="1"/>
    <xf numFmtId="170" fontId="3" fillId="0" borderId="0" xfId="1" applyNumberFormat="1" applyFont="1" applyAlignment="1">
      <alignment horizontal="center"/>
    </xf>
    <xf numFmtId="166" fontId="14" fillId="0" borderId="0" xfId="1" applyNumberFormat="1" applyFont="1" applyAlignment="1">
      <alignment horizontal="center" wrapText="1"/>
    </xf>
    <xf numFmtId="166" fontId="7" fillId="0" borderId="0" xfId="1" applyNumberFormat="1" applyFont="1" applyAlignment="1">
      <alignment horizontal="center" wrapText="1"/>
    </xf>
    <xf numFmtId="166" fontId="0" fillId="0" borderId="0" xfId="4" applyNumberFormat="1" applyFont="1" applyAlignment="1">
      <alignment horizontal="center"/>
    </xf>
    <xf numFmtId="0" fontId="3" fillId="0" borderId="0" xfId="1" applyBorder="1"/>
    <xf numFmtId="166" fontId="0" fillId="0" borderId="0" xfId="4" applyNumberFormat="1" applyFont="1" applyBorder="1" applyAlignment="1">
      <alignment horizontal="center"/>
    </xf>
    <xf numFmtId="166" fontId="3" fillId="0" borderId="0" xfId="1" applyNumberFormat="1" applyBorder="1" applyAlignment="1">
      <alignment horizontal="center"/>
    </xf>
    <xf numFmtId="166" fontId="2" fillId="0" borderId="0" xfId="1" applyNumberFormat="1" applyFont="1" applyAlignment="1">
      <alignment horizontal="center"/>
    </xf>
    <xf numFmtId="166" fontId="3" fillId="0" borderId="0" xfId="4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</cellXfs>
  <cellStyles count="5">
    <cellStyle name="Comma 2" xfId="2"/>
    <cellStyle name="Comma 2 2" xfId="4"/>
    <cellStyle name="Normal" xfId="0" builtinId="0"/>
    <cellStyle name="Normal 2" xfId="1"/>
    <cellStyle name="Normal 2 2" xfId="3"/>
  </cellStyles>
  <dxfs count="1"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wksResultsSenior">
    <tabColor rgb="FF00B050"/>
  </sheetPr>
  <dimension ref="A1:K414"/>
  <sheetViews>
    <sheetView tabSelected="1" topLeftCell="A5" workbookViewId="0">
      <pane ySplit="3" topLeftCell="A8" activePane="bottomLeft" state="frozen"/>
      <selection activeCell="A5" sqref="A5"/>
      <selection pane="bottomLeft" activeCell="D25" sqref="D25"/>
    </sheetView>
  </sheetViews>
  <sheetFormatPr defaultRowHeight="15" outlineLevelRow="1"/>
  <cols>
    <col min="1" max="3" width="9.140625" style="2"/>
    <col min="4" max="4" width="22.7109375" style="2" customWidth="1"/>
    <col min="5" max="5" width="23.5703125" style="4" customWidth="1"/>
    <col min="6" max="6" width="9.140625" style="2"/>
    <col min="7" max="7" width="10.140625" style="2" bestFit="1" customWidth="1"/>
    <col min="8" max="8" width="9.140625" style="2"/>
    <col min="9" max="9" width="10.85546875" style="2" customWidth="1"/>
    <col min="10" max="16384" width="9.140625" style="2"/>
  </cols>
  <sheetData>
    <row r="1" spans="1:11" hidden="1" outlineLevel="1">
      <c r="A1" s="1" t="s">
        <v>0</v>
      </c>
      <c r="C1" s="3">
        <v>413</v>
      </c>
    </row>
    <row r="2" spans="1:11" ht="15.75" hidden="1" outlineLevel="1" thickBot="1">
      <c r="A2" s="1" t="s">
        <v>1</v>
      </c>
      <c r="C2" s="5">
        <v>414</v>
      </c>
    </row>
    <row r="3" spans="1:11" hidden="1" outlineLevel="1">
      <c r="A3" s="6" t="s">
        <v>2</v>
      </c>
      <c r="B3" s="7"/>
      <c r="C3" s="7"/>
      <c r="D3" s="8"/>
      <c r="E3" s="9"/>
      <c r="F3" s="10"/>
    </row>
    <row r="4" spans="1:11" ht="13.5" hidden="1" outlineLevel="1" thickBot="1">
      <c r="A4" s="11">
        <f ca="1">COUNT(OFFSET(A7,1,0,700,1))</f>
        <v>404</v>
      </c>
      <c r="B4" s="12" t="s">
        <v>3</v>
      </c>
      <c r="C4" s="12" t="s">
        <v>4</v>
      </c>
      <c r="D4" s="12">
        <v>404</v>
      </c>
      <c r="E4" s="12" t="s">
        <v>5</v>
      </c>
      <c r="F4" s="13">
        <f ca="1">(A4-D4)*(OFFSET(ResultsHeaderRowSenior,1,0)&gt;0)</f>
        <v>0</v>
      </c>
    </row>
    <row r="5" spans="1:11" ht="26.25" collapsed="1">
      <c r="A5" s="14" t="s">
        <v>752</v>
      </c>
      <c r="B5" s="14"/>
      <c r="C5" s="14"/>
      <c r="D5" s="15"/>
      <c r="E5" s="16"/>
      <c r="F5" s="15"/>
      <c r="G5" s="15"/>
      <c r="H5" s="15"/>
      <c r="I5" s="17"/>
      <c r="J5" s="18"/>
    </row>
    <row r="6" spans="1:11">
      <c r="D6" s="19"/>
    </row>
    <row r="7" spans="1:11" ht="38.25">
      <c r="A7" s="20" t="s">
        <v>6</v>
      </c>
      <c r="B7" s="20" t="s">
        <v>7</v>
      </c>
      <c r="C7" s="21" t="s">
        <v>8</v>
      </c>
      <c r="D7" s="22" t="s">
        <v>9</v>
      </c>
      <c r="E7" s="23" t="s">
        <v>10</v>
      </c>
      <c r="F7" s="20" t="s">
        <v>11</v>
      </c>
      <c r="G7" s="20" t="s">
        <v>12</v>
      </c>
      <c r="H7" s="20" t="s">
        <v>13</v>
      </c>
      <c r="I7" s="20" t="s">
        <v>14</v>
      </c>
      <c r="J7" s="20" t="s">
        <v>15</v>
      </c>
      <c r="K7" s="2" t="s">
        <v>16</v>
      </c>
    </row>
    <row r="8" spans="1:11">
      <c r="A8" s="2">
        <v>1</v>
      </c>
      <c r="B8" s="2">
        <v>717</v>
      </c>
      <c r="C8" s="24">
        <v>1.9641203703703706E-2</v>
      </c>
      <c r="D8" s="25" t="s">
        <v>17</v>
      </c>
      <c r="E8" s="19" t="s">
        <v>18</v>
      </c>
      <c r="F8" s="25" t="s">
        <v>19</v>
      </c>
      <c r="G8" s="25" t="s">
        <v>20</v>
      </c>
      <c r="H8" s="25" t="s">
        <v>21</v>
      </c>
      <c r="I8" s="25">
        <v>300</v>
      </c>
      <c r="J8" s="25" t="s">
        <v>22</v>
      </c>
      <c r="K8" s="25">
        <v>1</v>
      </c>
    </row>
    <row r="9" spans="1:11">
      <c r="A9" s="2">
        <v>2</v>
      </c>
      <c r="B9" s="2">
        <v>528</v>
      </c>
      <c r="C9" s="24">
        <v>1.9884259259259258E-2</v>
      </c>
      <c r="D9" s="25" t="s">
        <v>23</v>
      </c>
      <c r="E9" s="19" t="s">
        <v>24</v>
      </c>
      <c r="F9" s="25" t="s">
        <v>25</v>
      </c>
      <c r="G9" s="25" t="s">
        <v>26</v>
      </c>
      <c r="H9" s="25" t="s">
        <v>27</v>
      </c>
      <c r="I9" s="25">
        <v>299</v>
      </c>
      <c r="J9" s="25" t="s">
        <v>22</v>
      </c>
      <c r="K9" s="25">
        <v>2</v>
      </c>
    </row>
    <row r="10" spans="1:11">
      <c r="A10" s="2">
        <v>3</v>
      </c>
      <c r="B10" s="2">
        <v>543</v>
      </c>
      <c r="C10" s="24">
        <v>2.0081018518518519E-2</v>
      </c>
      <c r="D10" s="25" t="s">
        <v>28</v>
      </c>
      <c r="E10" s="19" t="s">
        <v>24</v>
      </c>
      <c r="F10" s="25" t="s">
        <v>25</v>
      </c>
      <c r="G10" s="25" t="s">
        <v>26</v>
      </c>
      <c r="H10" s="25" t="s">
        <v>27</v>
      </c>
      <c r="I10" s="25">
        <v>298</v>
      </c>
      <c r="J10" s="25" t="s">
        <v>29</v>
      </c>
      <c r="K10" s="25">
        <v>3</v>
      </c>
    </row>
    <row r="11" spans="1:11">
      <c r="A11" s="2">
        <v>4</v>
      </c>
      <c r="B11" s="2">
        <v>712</v>
      </c>
      <c r="C11" s="24">
        <v>2.0335648148148148E-2</v>
      </c>
      <c r="D11" s="25" t="s">
        <v>30</v>
      </c>
      <c r="E11" s="19" t="s">
        <v>31</v>
      </c>
      <c r="F11" s="25" t="s">
        <v>32</v>
      </c>
      <c r="G11" s="25" t="s">
        <v>32</v>
      </c>
      <c r="H11" s="25" t="s">
        <v>27</v>
      </c>
      <c r="I11" s="25">
        <v>297</v>
      </c>
      <c r="J11" s="25" t="s">
        <v>22</v>
      </c>
      <c r="K11" s="25">
        <v>4</v>
      </c>
    </row>
    <row r="12" spans="1:11">
      <c r="A12" s="2">
        <v>5</v>
      </c>
      <c r="B12" s="2">
        <v>508</v>
      </c>
      <c r="C12" s="24">
        <v>2.0393518518518519E-2</v>
      </c>
      <c r="D12" s="25" t="s">
        <v>33</v>
      </c>
      <c r="E12" s="19" t="s">
        <v>24</v>
      </c>
      <c r="F12" s="25" t="s">
        <v>25</v>
      </c>
      <c r="G12" s="25" t="s">
        <v>26</v>
      </c>
      <c r="H12" s="25" t="s">
        <v>27</v>
      </c>
      <c r="I12" s="25">
        <v>296</v>
      </c>
      <c r="J12" s="25" t="s">
        <v>34</v>
      </c>
      <c r="K12" s="25">
        <v>5</v>
      </c>
    </row>
    <row r="13" spans="1:11">
      <c r="A13" s="2">
        <v>6</v>
      </c>
      <c r="B13" s="2">
        <v>721</v>
      </c>
      <c r="C13" s="24">
        <v>2.0486111111111111E-2</v>
      </c>
      <c r="D13" s="25" t="s">
        <v>35</v>
      </c>
      <c r="E13" s="19" t="s">
        <v>31</v>
      </c>
      <c r="F13" s="25" t="s">
        <v>32</v>
      </c>
      <c r="G13" s="25" t="s">
        <v>32</v>
      </c>
      <c r="H13" s="25" t="s">
        <v>36</v>
      </c>
      <c r="I13" s="25">
        <v>295</v>
      </c>
      <c r="J13" s="25" t="s">
        <v>37</v>
      </c>
      <c r="K13" s="25">
        <v>6</v>
      </c>
    </row>
    <row r="14" spans="1:11">
      <c r="A14" s="2">
        <v>7</v>
      </c>
      <c r="B14" s="2">
        <v>452</v>
      </c>
      <c r="C14" s="24">
        <v>2.0497685185185185E-2</v>
      </c>
      <c r="D14" s="25" t="s">
        <v>38</v>
      </c>
      <c r="E14" s="19" t="s">
        <v>39</v>
      </c>
      <c r="F14" s="25" t="s">
        <v>40</v>
      </c>
      <c r="G14" s="25" t="s">
        <v>40</v>
      </c>
      <c r="H14" s="25" t="s">
        <v>21</v>
      </c>
      <c r="I14" s="25">
        <v>294</v>
      </c>
      <c r="J14" s="25" t="s">
        <v>22</v>
      </c>
      <c r="K14" s="25">
        <v>7</v>
      </c>
    </row>
    <row r="15" spans="1:11">
      <c r="A15" s="2">
        <v>8</v>
      </c>
      <c r="B15" s="2">
        <v>514</v>
      </c>
      <c r="C15" s="24">
        <v>2.0555555555555556E-2</v>
      </c>
      <c r="D15" s="25" t="s">
        <v>41</v>
      </c>
      <c r="E15" s="19" t="s">
        <v>24</v>
      </c>
      <c r="F15" s="25" t="s">
        <v>25</v>
      </c>
      <c r="G15" s="25" t="s">
        <v>26</v>
      </c>
      <c r="H15" s="25" t="s">
        <v>21</v>
      </c>
      <c r="I15" s="25">
        <v>293</v>
      </c>
      <c r="J15" s="25" t="s">
        <v>42</v>
      </c>
      <c r="K15" s="25">
        <v>8</v>
      </c>
    </row>
    <row r="16" spans="1:11">
      <c r="A16" s="2">
        <v>9</v>
      </c>
      <c r="B16" s="2">
        <v>540</v>
      </c>
      <c r="C16" s="24">
        <v>2.074074074074074E-2</v>
      </c>
      <c r="D16" s="25" t="s">
        <v>43</v>
      </c>
      <c r="E16" s="19" t="s">
        <v>24</v>
      </c>
      <c r="F16" s="25" t="s">
        <v>25</v>
      </c>
      <c r="G16" s="25" t="s">
        <v>26</v>
      </c>
      <c r="H16" s="25" t="s">
        <v>27</v>
      </c>
      <c r="I16" s="25">
        <v>292</v>
      </c>
      <c r="J16" s="25" t="s">
        <v>44</v>
      </c>
      <c r="K16" s="25">
        <v>9</v>
      </c>
    </row>
    <row r="17" spans="1:11">
      <c r="A17" s="2">
        <v>10</v>
      </c>
      <c r="B17" s="2">
        <v>339</v>
      </c>
      <c r="C17" s="24">
        <v>2.0833333333333332E-2</v>
      </c>
      <c r="D17" s="25" t="s">
        <v>45</v>
      </c>
      <c r="E17" s="19" t="s">
        <v>46</v>
      </c>
      <c r="F17" s="25" t="s">
        <v>47</v>
      </c>
      <c r="G17" s="25" t="s">
        <v>47</v>
      </c>
      <c r="H17" s="25" t="s">
        <v>48</v>
      </c>
      <c r="I17" s="25">
        <v>291</v>
      </c>
      <c r="J17" s="25" t="s">
        <v>37</v>
      </c>
      <c r="K17" s="25">
        <v>10</v>
      </c>
    </row>
    <row r="18" spans="1:11">
      <c r="A18" s="2">
        <v>11</v>
      </c>
      <c r="B18" s="2">
        <v>355</v>
      </c>
      <c r="C18" s="24">
        <v>2.0868055555555556E-2</v>
      </c>
      <c r="D18" s="25" t="s">
        <v>49</v>
      </c>
      <c r="E18" s="19" t="s">
        <v>50</v>
      </c>
      <c r="F18" s="25" t="s">
        <v>51</v>
      </c>
      <c r="G18" s="25" t="s">
        <v>51</v>
      </c>
      <c r="H18" s="25" t="s">
        <v>36</v>
      </c>
      <c r="I18" s="25">
        <v>290</v>
      </c>
      <c r="J18" s="25" t="s">
        <v>37</v>
      </c>
      <c r="K18" s="25">
        <v>11</v>
      </c>
    </row>
    <row r="19" spans="1:11">
      <c r="A19" s="2">
        <v>12</v>
      </c>
      <c r="B19" s="2">
        <v>154</v>
      </c>
      <c r="C19" s="24">
        <v>2.0949074074074075E-2</v>
      </c>
      <c r="D19" s="25" t="s">
        <v>52</v>
      </c>
      <c r="E19" s="19" t="s">
        <v>53</v>
      </c>
      <c r="F19" s="25" t="s">
        <v>54</v>
      </c>
      <c r="G19" s="25" t="s">
        <v>54</v>
      </c>
      <c r="H19" s="25" t="s">
        <v>55</v>
      </c>
      <c r="I19" s="25">
        <v>289</v>
      </c>
      <c r="J19" s="25" t="s">
        <v>56</v>
      </c>
      <c r="K19" s="25">
        <v>12</v>
      </c>
    </row>
    <row r="20" spans="1:11">
      <c r="A20" s="2">
        <v>13</v>
      </c>
      <c r="B20" s="2">
        <v>108</v>
      </c>
      <c r="C20" s="24">
        <v>2.119212962962963E-2</v>
      </c>
      <c r="D20" s="25" t="s">
        <v>57</v>
      </c>
      <c r="E20" s="19" t="s">
        <v>58</v>
      </c>
      <c r="F20" s="25" t="s">
        <v>59</v>
      </c>
      <c r="G20" s="25" t="s">
        <v>60</v>
      </c>
      <c r="H20" s="25" t="s">
        <v>36</v>
      </c>
      <c r="I20" s="25">
        <v>288</v>
      </c>
      <c r="J20" s="25" t="s">
        <v>37</v>
      </c>
      <c r="K20" s="25">
        <v>13</v>
      </c>
    </row>
    <row r="21" spans="1:11">
      <c r="A21" s="2">
        <v>14</v>
      </c>
      <c r="B21" s="2">
        <v>309</v>
      </c>
      <c r="C21" s="24">
        <v>2.1296296296296299E-2</v>
      </c>
      <c r="D21" s="25" t="s">
        <v>61</v>
      </c>
      <c r="E21" s="19" t="s">
        <v>62</v>
      </c>
      <c r="F21" s="25" t="s">
        <v>63</v>
      </c>
      <c r="G21" s="25" t="s">
        <v>64</v>
      </c>
      <c r="H21" s="25" t="s">
        <v>36</v>
      </c>
      <c r="I21" s="25">
        <v>287</v>
      </c>
      <c r="J21" s="25" t="s">
        <v>37</v>
      </c>
      <c r="K21" s="25">
        <v>14</v>
      </c>
    </row>
    <row r="22" spans="1:11">
      <c r="A22" s="2">
        <v>15</v>
      </c>
      <c r="B22" s="2">
        <v>498</v>
      </c>
      <c r="C22" s="24">
        <v>2.1331018518518517E-2</v>
      </c>
      <c r="D22" s="25" t="s">
        <v>65</v>
      </c>
      <c r="E22" s="19" t="s">
        <v>39</v>
      </c>
      <c r="F22" s="25" t="s">
        <v>40</v>
      </c>
      <c r="G22" s="25" t="s">
        <v>40</v>
      </c>
      <c r="H22" s="25" t="s">
        <v>48</v>
      </c>
      <c r="I22" s="25">
        <v>286</v>
      </c>
      <c r="J22" s="25" t="s">
        <v>37</v>
      </c>
      <c r="K22" s="25">
        <v>15</v>
      </c>
    </row>
    <row r="23" spans="1:11">
      <c r="A23" s="2">
        <v>16</v>
      </c>
      <c r="B23" s="2">
        <v>516</v>
      </c>
      <c r="C23" s="24">
        <v>2.1377314814814818E-2</v>
      </c>
      <c r="D23" s="25" t="s">
        <v>66</v>
      </c>
      <c r="E23" s="19" t="s">
        <v>24</v>
      </c>
      <c r="F23" s="25" t="s">
        <v>25</v>
      </c>
      <c r="G23" s="25" t="s">
        <v>26</v>
      </c>
      <c r="H23" s="25" t="s">
        <v>48</v>
      </c>
      <c r="I23" s="25">
        <v>285</v>
      </c>
      <c r="J23" s="25" t="s">
        <v>37</v>
      </c>
      <c r="K23" s="25">
        <v>16</v>
      </c>
    </row>
    <row r="24" spans="1:11">
      <c r="A24" s="2">
        <v>17</v>
      </c>
      <c r="B24" s="2">
        <v>219</v>
      </c>
      <c r="C24" s="24">
        <v>2.1423611111111112E-2</v>
      </c>
      <c r="D24" s="25" t="s">
        <v>67</v>
      </c>
      <c r="E24" s="19" t="s">
        <v>68</v>
      </c>
      <c r="F24" s="25" t="s">
        <v>69</v>
      </c>
      <c r="G24" s="25" t="s">
        <v>60</v>
      </c>
      <c r="H24" s="25" t="s">
        <v>27</v>
      </c>
      <c r="I24" s="25">
        <v>284</v>
      </c>
      <c r="J24" s="25" t="s">
        <v>22</v>
      </c>
      <c r="K24" s="25">
        <v>17</v>
      </c>
    </row>
    <row r="25" spans="1:11">
      <c r="A25" s="2">
        <v>18</v>
      </c>
      <c r="B25" s="2">
        <v>683</v>
      </c>
      <c r="C25" s="24">
        <v>2.146990740740741E-2</v>
      </c>
      <c r="D25" s="25" t="s">
        <v>70</v>
      </c>
      <c r="E25" s="19" t="s">
        <v>71</v>
      </c>
      <c r="F25" s="25" t="s">
        <v>72</v>
      </c>
      <c r="G25" s="25" t="s">
        <v>64</v>
      </c>
      <c r="H25" s="25" t="s">
        <v>55</v>
      </c>
      <c r="I25" s="25">
        <v>283</v>
      </c>
      <c r="J25" s="25" t="s">
        <v>56</v>
      </c>
      <c r="K25" s="25">
        <v>18</v>
      </c>
    </row>
    <row r="26" spans="1:11">
      <c r="A26" s="2">
        <v>19</v>
      </c>
      <c r="B26" s="2">
        <v>271</v>
      </c>
      <c r="C26" s="24">
        <v>2.1550925925925928E-2</v>
      </c>
      <c r="D26" s="25" t="s">
        <v>73</v>
      </c>
      <c r="E26" s="19" t="s">
        <v>74</v>
      </c>
      <c r="F26" s="25" t="s">
        <v>75</v>
      </c>
      <c r="G26" s="25" t="s">
        <v>26</v>
      </c>
      <c r="H26" s="25" t="s">
        <v>36</v>
      </c>
      <c r="I26" s="25">
        <v>282</v>
      </c>
      <c r="J26" s="25" t="s">
        <v>76</v>
      </c>
      <c r="K26" s="25">
        <v>19</v>
      </c>
    </row>
    <row r="27" spans="1:11">
      <c r="A27" s="2">
        <v>20</v>
      </c>
      <c r="B27" s="2">
        <v>484</v>
      </c>
      <c r="C27" s="24">
        <v>2.1585648148148145E-2</v>
      </c>
      <c r="D27" s="25" t="s">
        <v>77</v>
      </c>
      <c r="E27" s="19" t="s">
        <v>39</v>
      </c>
      <c r="F27" s="25" t="s">
        <v>40</v>
      </c>
      <c r="G27" s="25" t="s">
        <v>40</v>
      </c>
      <c r="H27" s="25" t="s">
        <v>55</v>
      </c>
      <c r="I27" s="25">
        <v>281</v>
      </c>
      <c r="J27" s="25" t="s">
        <v>56</v>
      </c>
      <c r="K27" s="25">
        <v>20</v>
      </c>
    </row>
    <row r="28" spans="1:11">
      <c r="A28" s="2">
        <v>21</v>
      </c>
      <c r="B28" s="2">
        <v>532</v>
      </c>
      <c r="C28" s="24">
        <v>2.1666666666666667E-2</v>
      </c>
      <c r="D28" s="25" t="s">
        <v>78</v>
      </c>
      <c r="E28" s="19" t="s">
        <v>24</v>
      </c>
      <c r="F28" s="25" t="s">
        <v>25</v>
      </c>
      <c r="G28" s="25" t="s">
        <v>26</v>
      </c>
      <c r="H28" s="25" t="s">
        <v>27</v>
      </c>
      <c r="I28" s="25">
        <v>280</v>
      </c>
      <c r="J28" s="25" t="s">
        <v>79</v>
      </c>
      <c r="K28" s="25">
        <v>21</v>
      </c>
    </row>
    <row r="29" spans="1:11">
      <c r="A29" s="2">
        <v>22</v>
      </c>
      <c r="B29" s="2">
        <v>692</v>
      </c>
      <c r="C29" s="24">
        <v>2.1770833333333336E-2</v>
      </c>
      <c r="D29" s="25" t="s">
        <v>80</v>
      </c>
      <c r="E29" s="19" t="s">
        <v>81</v>
      </c>
      <c r="F29" s="25" t="s">
        <v>82</v>
      </c>
      <c r="G29" s="25" t="s">
        <v>82</v>
      </c>
      <c r="H29" s="25" t="s">
        <v>83</v>
      </c>
      <c r="I29" s="25" t="s">
        <v>82</v>
      </c>
      <c r="J29" s="25" t="s">
        <v>82</v>
      </c>
      <c r="K29" s="25" t="s">
        <v>82</v>
      </c>
    </row>
    <row r="30" spans="1:11">
      <c r="A30" s="2">
        <v>23</v>
      </c>
      <c r="B30" s="2">
        <v>496</v>
      </c>
      <c r="C30" s="24">
        <v>2.179398148148148E-2</v>
      </c>
      <c r="D30" s="25" t="s">
        <v>84</v>
      </c>
      <c r="E30" s="19" t="s">
        <v>39</v>
      </c>
      <c r="F30" s="25" t="s">
        <v>40</v>
      </c>
      <c r="G30" s="25" t="s">
        <v>40</v>
      </c>
      <c r="H30" s="25" t="s">
        <v>55</v>
      </c>
      <c r="I30" s="25">
        <v>279</v>
      </c>
      <c r="J30" s="25" t="s">
        <v>85</v>
      </c>
      <c r="K30" s="25">
        <v>22</v>
      </c>
    </row>
    <row r="31" spans="1:11">
      <c r="A31" s="2">
        <v>24</v>
      </c>
      <c r="B31" s="2">
        <v>378</v>
      </c>
      <c r="C31" s="24">
        <v>2.1817129629629631E-2</v>
      </c>
      <c r="D31" s="25" t="s">
        <v>86</v>
      </c>
      <c r="E31" s="19" t="s">
        <v>87</v>
      </c>
      <c r="F31" s="25" t="s">
        <v>88</v>
      </c>
      <c r="G31" s="25" t="s">
        <v>88</v>
      </c>
      <c r="H31" s="25" t="s">
        <v>55</v>
      </c>
      <c r="I31" s="25">
        <v>278</v>
      </c>
      <c r="J31" s="25" t="s">
        <v>56</v>
      </c>
      <c r="K31" s="25">
        <v>23</v>
      </c>
    </row>
    <row r="32" spans="1:11">
      <c r="A32" s="2">
        <v>25</v>
      </c>
      <c r="B32" s="2">
        <v>554</v>
      </c>
      <c r="C32" s="24">
        <v>2.1990740740740741E-2</v>
      </c>
      <c r="D32" s="25" t="s">
        <v>89</v>
      </c>
      <c r="E32" s="19" t="s">
        <v>90</v>
      </c>
      <c r="F32" s="25" t="s">
        <v>91</v>
      </c>
      <c r="G32" s="25" t="s">
        <v>91</v>
      </c>
      <c r="H32" s="25" t="s">
        <v>36</v>
      </c>
      <c r="I32" s="25">
        <v>277</v>
      </c>
      <c r="J32" s="25" t="s">
        <v>37</v>
      </c>
      <c r="K32" s="25">
        <v>24</v>
      </c>
    </row>
    <row r="33" spans="1:11">
      <c r="A33" s="2">
        <v>26</v>
      </c>
      <c r="B33" s="2">
        <v>509</v>
      </c>
      <c r="C33" s="24">
        <v>2.2129629629629628E-2</v>
      </c>
      <c r="D33" s="25" t="s">
        <v>92</v>
      </c>
      <c r="E33" s="19" t="s">
        <v>24</v>
      </c>
      <c r="F33" s="25" t="s">
        <v>25</v>
      </c>
      <c r="G33" s="25" t="s">
        <v>26</v>
      </c>
      <c r="H33" s="25" t="s">
        <v>21</v>
      </c>
      <c r="I33" s="25">
        <v>276</v>
      </c>
      <c r="J33" s="25" t="s">
        <v>93</v>
      </c>
      <c r="K33" s="25">
        <v>25</v>
      </c>
    </row>
    <row r="34" spans="1:11">
      <c r="A34" s="2">
        <v>27</v>
      </c>
      <c r="B34" s="2">
        <v>521</v>
      </c>
      <c r="C34" s="24">
        <v>2.2152777777777775E-2</v>
      </c>
      <c r="D34" s="25" t="s">
        <v>94</v>
      </c>
      <c r="E34" s="19" t="s">
        <v>24</v>
      </c>
      <c r="F34" s="25" t="s">
        <v>25</v>
      </c>
      <c r="G34" s="25" t="s">
        <v>26</v>
      </c>
      <c r="H34" s="25" t="s">
        <v>27</v>
      </c>
      <c r="I34" s="25">
        <v>275</v>
      </c>
      <c r="J34" s="25" t="s">
        <v>95</v>
      </c>
      <c r="K34" s="25">
        <v>26</v>
      </c>
    </row>
    <row r="35" spans="1:11">
      <c r="A35" s="2">
        <v>28</v>
      </c>
      <c r="B35" s="2">
        <v>101</v>
      </c>
      <c r="C35" s="24">
        <v>2.2326388888888885E-2</v>
      </c>
      <c r="D35" s="25" t="s">
        <v>96</v>
      </c>
      <c r="E35" s="19" t="s">
        <v>58</v>
      </c>
      <c r="F35" s="25" t="s">
        <v>59</v>
      </c>
      <c r="G35" s="25" t="s">
        <v>60</v>
      </c>
      <c r="H35" s="25" t="s">
        <v>21</v>
      </c>
      <c r="I35" s="25">
        <v>274</v>
      </c>
      <c r="J35" s="25" t="s">
        <v>29</v>
      </c>
      <c r="K35" s="25">
        <v>27</v>
      </c>
    </row>
    <row r="36" spans="1:11">
      <c r="A36" s="2">
        <v>29</v>
      </c>
      <c r="B36" s="2">
        <v>685</v>
      </c>
      <c r="C36" s="24">
        <v>2.2465277777777778E-2</v>
      </c>
      <c r="D36" s="25" t="s">
        <v>97</v>
      </c>
      <c r="E36" s="19">
        <v>0</v>
      </c>
      <c r="F36" s="25" t="s">
        <v>82</v>
      </c>
      <c r="G36" s="25" t="s">
        <v>82</v>
      </c>
      <c r="H36" s="25" t="s">
        <v>48</v>
      </c>
      <c r="I36" s="25" t="s">
        <v>82</v>
      </c>
      <c r="J36" s="25" t="s">
        <v>82</v>
      </c>
      <c r="K36" s="25" t="s">
        <v>82</v>
      </c>
    </row>
    <row r="37" spans="1:11">
      <c r="A37" s="2">
        <v>30</v>
      </c>
      <c r="B37" s="2">
        <v>15</v>
      </c>
      <c r="C37" s="24">
        <v>2.2511574074074073E-2</v>
      </c>
      <c r="D37" s="25" t="s">
        <v>98</v>
      </c>
      <c r="E37" s="19" t="s">
        <v>31</v>
      </c>
      <c r="F37" s="25" t="s">
        <v>32</v>
      </c>
      <c r="G37" s="25" t="s">
        <v>32</v>
      </c>
      <c r="H37" s="25" t="s">
        <v>27</v>
      </c>
      <c r="I37" s="25">
        <v>273</v>
      </c>
      <c r="J37" s="25" t="s">
        <v>29</v>
      </c>
      <c r="K37" s="25">
        <v>28</v>
      </c>
    </row>
    <row r="38" spans="1:11">
      <c r="A38" s="2">
        <v>31</v>
      </c>
      <c r="B38" s="2">
        <v>226</v>
      </c>
      <c r="C38" s="24">
        <v>2.2534722222222223E-2</v>
      </c>
      <c r="D38" s="25" t="s">
        <v>99</v>
      </c>
      <c r="E38" s="19" t="s">
        <v>68</v>
      </c>
      <c r="F38" s="25" t="s">
        <v>69</v>
      </c>
      <c r="G38" s="25" t="s">
        <v>60</v>
      </c>
      <c r="H38" s="25" t="s">
        <v>48</v>
      </c>
      <c r="I38" s="25">
        <v>272</v>
      </c>
      <c r="J38" s="25" t="s">
        <v>76</v>
      </c>
      <c r="K38" s="25">
        <v>29</v>
      </c>
    </row>
    <row r="39" spans="1:11">
      <c r="A39" s="2">
        <v>32</v>
      </c>
      <c r="B39" s="2">
        <v>26</v>
      </c>
      <c r="C39" s="24">
        <v>2.2615740740740742E-2</v>
      </c>
      <c r="D39" s="25" t="s">
        <v>100</v>
      </c>
      <c r="E39" s="19" t="s">
        <v>31</v>
      </c>
      <c r="F39" s="25" t="s">
        <v>32</v>
      </c>
      <c r="G39" s="25" t="s">
        <v>32</v>
      </c>
      <c r="H39" s="25" t="s">
        <v>83</v>
      </c>
      <c r="I39" s="25">
        <v>200</v>
      </c>
      <c r="J39" s="25" t="s">
        <v>101</v>
      </c>
      <c r="K39" s="25">
        <v>30</v>
      </c>
    </row>
    <row r="40" spans="1:11">
      <c r="A40" s="2">
        <v>33</v>
      </c>
      <c r="B40" s="2">
        <v>143</v>
      </c>
      <c r="C40" s="24">
        <v>2.2685185185185183E-2</v>
      </c>
      <c r="D40" s="25" t="s">
        <v>102</v>
      </c>
      <c r="E40" s="19" t="s">
        <v>53</v>
      </c>
      <c r="F40" s="25" t="s">
        <v>54</v>
      </c>
      <c r="G40" s="25" t="s">
        <v>54</v>
      </c>
      <c r="H40" s="25" t="s">
        <v>36</v>
      </c>
      <c r="I40" s="25">
        <v>271</v>
      </c>
      <c r="J40" s="25" t="s">
        <v>37</v>
      </c>
      <c r="K40" s="25">
        <v>31</v>
      </c>
    </row>
    <row r="41" spans="1:11">
      <c r="A41" s="2">
        <v>34</v>
      </c>
      <c r="B41" s="2">
        <v>714</v>
      </c>
      <c r="C41" s="24">
        <v>2.2719907407407411E-2</v>
      </c>
      <c r="D41" s="25" t="s">
        <v>103</v>
      </c>
      <c r="E41" s="19" t="s">
        <v>31</v>
      </c>
      <c r="F41" s="25" t="s">
        <v>32</v>
      </c>
      <c r="G41" s="25" t="s">
        <v>32</v>
      </c>
      <c r="H41" s="25" t="s">
        <v>27</v>
      </c>
      <c r="I41" s="25">
        <v>270</v>
      </c>
      <c r="J41" s="25" t="s">
        <v>34</v>
      </c>
      <c r="K41" s="25">
        <v>32</v>
      </c>
    </row>
    <row r="42" spans="1:11">
      <c r="A42" s="2">
        <v>35</v>
      </c>
      <c r="B42" s="2">
        <v>501</v>
      </c>
      <c r="C42" s="24">
        <v>2.2777777777777775E-2</v>
      </c>
      <c r="D42" s="25" t="s">
        <v>104</v>
      </c>
      <c r="E42" s="19" t="s">
        <v>39</v>
      </c>
      <c r="F42" s="25" t="s">
        <v>40</v>
      </c>
      <c r="G42" s="25" t="s">
        <v>40</v>
      </c>
      <c r="H42" s="25" t="s">
        <v>48</v>
      </c>
      <c r="I42" s="25">
        <v>269</v>
      </c>
      <c r="J42" s="25" t="s">
        <v>76</v>
      </c>
      <c r="K42" s="25">
        <v>33</v>
      </c>
    </row>
    <row r="43" spans="1:11">
      <c r="A43" s="2">
        <v>36</v>
      </c>
      <c r="B43" s="2">
        <v>243</v>
      </c>
      <c r="C43" s="24">
        <v>2.2847222222222224E-2</v>
      </c>
      <c r="D43" s="25" t="s">
        <v>105</v>
      </c>
      <c r="E43" s="19" t="s">
        <v>68</v>
      </c>
      <c r="F43" s="25" t="s">
        <v>69</v>
      </c>
      <c r="G43" s="25" t="s">
        <v>60</v>
      </c>
      <c r="H43" s="25" t="s">
        <v>21</v>
      </c>
      <c r="I43" s="25">
        <v>268</v>
      </c>
      <c r="J43" s="25" t="s">
        <v>34</v>
      </c>
      <c r="K43" s="25">
        <v>34</v>
      </c>
    </row>
    <row r="44" spans="1:11">
      <c r="A44" s="2">
        <v>37</v>
      </c>
      <c r="B44" s="2">
        <v>481</v>
      </c>
      <c r="C44" s="24">
        <v>2.2916666666666669E-2</v>
      </c>
      <c r="D44" s="25" t="s">
        <v>106</v>
      </c>
      <c r="E44" s="19" t="s">
        <v>39</v>
      </c>
      <c r="F44" s="25" t="s">
        <v>40</v>
      </c>
      <c r="G44" s="25" t="s">
        <v>40</v>
      </c>
      <c r="H44" s="25" t="s">
        <v>36</v>
      </c>
      <c r="I44" s="25">
        <v>267</v>
      </c>
      <c r="J44" s="25" t="s">
        <v>107</v>
      </c>
      <c r="K44" s="25">
        <v>35</v>
      </c>
    </row>
    <row r="45" spans="1:11">
      <c r="A45" s="2">
        <v>38</v>
      </c>
      <c r="B45" s="2">
        <v>85</v>
      </c>
      <c r="C45" s="24">
        <v>2.2951388888888886E-2</v>
      </c>
      <c r="D45" s="25" t="s">
        <v>108</v>
      </c>
      <c r="E45" s="19" t="s">
        <v>109</v>
      </c>
      <c r="F45" s="25" t="s">
        <v>110</v>
      </c>
      <c r="G45" s="25" t="s">
        <v>110</v>
      </c>
      <c r="H45" s="25" t="s">
        <v>48</v>
      </c>
      <c r="I45" s="25">
        <v>266</v>
      </c>
      <c r="J45" s="25" t="s">
        <v>37</v>
      </c>
      <c r="K45" s="25">
        <v>36</v>
      </c>
    </row>
    <row r="46" spans="1:11">
      <c r="A46" s="2">
        <v>39</v>
      </c>
      <c r="B46" s="2">
        <v>445</v>
      </c>
      <c r="C46" s="24">
        <v>2.3020833333333334E-2</v>
      </c>
      <c r="D46" s="25" t="s">
        <v>111</v>
      </c>
      <c r="E46" s="19" t="s">
        <v>39</v>
      </c>
      <c r="F46" s="25" t="s">
        <v>40</v>
      </c>
      <c r="G46" s="25" t="s">
        <v>40</v>
      </c>
      <c r="H46" s="25" t="s">
        <v>21</v>
      </c>
      <c r="I46" s="25">
        <v>265</v>
      </c>
      <c r="J46" s="25" t="s">
        <v>29</v>
      </c>
      <c r="K46" s="25">
        <v>37</v>
      </c>
    </row>
    <row r="47" spans="1:11">
      <c r="A47" s="2">
        <v>40</v>
      </c>
      <c r="B47" s="2">
        <v>517</v>
      </c>
      <c r="C47" s="24">
        <v>2.3055555555555555E-2</v>
      </c>
      <c r="D47" s="25" t="s">
        <v>112</v>
      </c>
      <c r="E47" s="19" t="s">
        <v>24</v>
      </c>
      <c r="F47" s="25" t="s">
        <v>25</v>
      </c>
      <c r="G47" s="25" t="s">
        <v>26</v>
      </c>
      <c r="H47" s="25" t="s">
        <v>21</v>
      </c>
      <c r="I47" s="25">
        <v>264</v>
      </c>
      <c r="J47" s="25" t="s">
        <v>113</v>
      </c>
      <c r="K47" s="25">
        <v>38</v>
      </c>
    </row>
    <row r="48" spans="1:11">
      <c r="A48" s="2">
        <v>41</v>
      </c>
      <c r="B48" s="2">
        <v>720</v>
      </c>
      <c r="C48" s="24">
        <v>2.3090277777777779E-2</v>
      </c>
      <c r="D48" s="25" t="s">
        <v>114</v>
      </c>
      <c r="E48" s="19" t="s">
        <v>115</v>
      </c>
      <c r="F48" s="25" t="s">
        <v>116</v>
      </c>
      <c r="G48" s="25" t="s">
        <v>116</v>
      </c>
      <c r="H48" s="25" t="s">
        <v>21</v>
      </c>
      <c r="I48" s="25">
        <v>263</v>
      </c>
      <c r="J48" s="25" t="s">
        <v>22</v>
      </c>
      <c r="K48" s="25">
        <v>39</v>
      </c>
    </row>
    <row r="49" spans="1:11">
      <c r="A49" s="2">
        <v>42</v>
      </c>
      <c r="B49" s="2">
        <v>209</v>
      </c>
      <c r="C49" s="24">
        <v>2.3136574074074077E-2</v>
      </c>
      <c r="D49" s="25" t="s">
        <v>117</v>
      </c>
      <c r="E49" s="19" t="s">
        <v>68</v>
      </c>
      <c r="F49" s="25" t="s">
        <v>69</v>
      </c>
      <c r="G49" s="25" t="s">
        <v>60</v>
      </c>
      <c r="H49" s="25" t="s">
        <v>48</v>
      </c>
      <c r="I49" s="25">
        <v>262</v>
      </c>
      <c r="J49" s="25" t="s">
        <v>107</v>
      </c>
      <c r="K49" s="25">
        <v>40</v>
      </c>
    </row>
    <row r="50" spans="1:11">
      <c r="A50" s="2">
        <v>43</v>
      </c>
      <c r="B50" s="2">
        <v>123</v>
      </c>
      <c r="C50" s="24">
        <v>2.3159722222222224E-2</v>
      </c>
      <c r="D50" s="25" t="s">
        <v>118</v>
      </c>
      <c r="E50" s="19" t="s">
        <v>53</v>
      </c>
      <c r="F50" s="25" t="s">
        <v>54</v>
      </c>
      <c r="G50" s="25" t="s">
        <v>54</v>
      </c>
      <c r="H50" s="25" t="s">
        <v>27</v>
      </c>
      <c r="I50" s="25">
        <v>261</v>
      </c>
      <c r="J50" s="25" t="s">
        <v>22</v>
      </c>
      <c r="K50" s="25">
        <v>41</v>
      </c>
    </row>
    <row r="51" spans="1:11">
      <c r="A51" s="2">
        <v>44</v>
      </c>
      <c r="B51" s="2">
        <v>711</v>
      </c>
      <c r="C51" s="24">
        <v>2.3194444444444445E-2</v>
      </c>
      <c r="D51" s="25" t="s">
        <v>119</v>
      </c>
      <c r="E51" s="19" t="s">
        <v>120</v>
      </c>
      <c r="F51" s="25" t="s">
        <v>121</v>
      </c>
      <c r="G51" s="25" t="s">
        <v>121</v>
      </c>
      <c r="H51" s="25" t="s">
        <v>48</v>
      </c>
      <c r="I51" s="25">
        <v>260</v>
      </c>
      <c r="J51" s="25" t="s">
        <v>37</v>
      </c>
      <c r="K51" s="25">
        <v>42</v>
      </c>
    </row>
    <row r="52" spans="1:11">
      <c r="A52" s="2">
        <v>45</v>
      </c>
      <c r="B52" s="2">
        <v>77</v>
      </c>
      <c r="C52" s="24">
        <v>2.3217592592592592E-2</v>
      </c>
      <c r="D52" s="25" t="s">
        <v>122</v>
      </c>
      <c r="E52" s="19" t="s">
        <v>109</v>
      </c>
      <c r="F52" s="25" t="s">
        <v>110</v>
      </c>
      <c r="G52" s="25" t="s">
        <v>110</v>
      </c>
      <c r="H52" s="25" t="s">
        <v>123</v>
      </c>
      <c r="I52" s="25">
        <v>259</v>
      </c>
      <c r="J52" s="25" t="s">
        <v>56</v>
      </c>
      <c r="K52" s="25">
        <v>43</v>
      </c>
    </row>
    <row r="53" spans="1:11">
      <c r="A53" s="2">
        <v>46</v>
      </c>
      <c r="B53" s="2">
        <v>551</v>
      </c>
      <c r="C53" s="24">
        <v>2.3229166666666665E-2</v>
      </c>
      <c r="D53" s="25" t="s">
        <v>124</v>
      </c>
      <c r="E53" s="19" t="s">
        <v>90</v>
      </c>
      <c r="F53" s="25" t="s">
        <v>91</v>
      </c>
      <c r="G53" s="25" t="s">
        <v>91</v>
      </c>
      <c r="H53" s="25" t="s">
        <v>21</v>
      </c>
      <c r="I53" s="25">
        <v>258</v>
      </c>
      <c r="J53" s="25" t="s">
        <v>22</v>
      </c>
      <c r="K53" s="25">
        <v>44</v>
      </c>
    </row>
    <row r="54" spans="1:11">
      <c r="A54" s="2">
        <v>47</v>
      </c>
      <c r="B54" s="2">
        <v>548</v>
      </c>
      <c r="C54" s="24">
        <v>2.3240740740740742E-2</v>
      </c>
      <c r="D54" s="25" t="s">
        <v>125</v>
      </c>
      <c r="E54" s="19" t="s">
        <v>90</v>
      </c>
      <c r="F54" s="25" t="s">
        <v>91</v>
      </c>
      <c r="G54" s="25" t="s">
        <v>91</v>
      </c>
      <c r="H54" s="25" t="s">
        <v>36</v>
      </c>
      <c r="I54" s="25">
        <v>257</v>
      </c>
      <c r="J54" s="25" t="s">
        <v>76</v>
      </c>
      <c r="K54" s="25">
        <v>45</v>
      </c>
    </row>
    <row r="55" spans="1:11">
      <c r="A55" s="2">
        <v>48</v>
      </c>
      <c r="B55" s="2">
        <v>131</v>
      </c>
      <c r="C55" s="24">
        <v>2.3252314814814812E-2</v>
      </c>
      <c r="D55" s="25" t="s">
        <v>126</v>
      </c>
      <c r="E55" s="19" t="s">
        <v>53</v>
      </c>
      <c r="F55" s="25" t="s">
        <v>54</v>
      </c>
      <c r="G55" s="25" t="s">
        <v>54</v>
      </c>
      <c r="H55" s="25" t="s">
        <v>36</v>
      </c>
      <c r="I55" s="25">
        <v>256</v>
      </c>
      <c r="J55" s="25" t="s">
        <v>76</v>
      </c>
      <c r="K55" s="25">
        <v>46</v>
      </c>
    </row>
    <row r="56" spans="1:11">
      <c r="A56" s="2">
        <v>49</v>
      </c>
      <c r="B56" s="2">
        <v>699</v>
      </c>
      <c r="C56" s="24">
        <v>2.327546296296296E-2</v>
      </c>
      <c r="D56" s="25" t="s">
        <v>127</v>
      </c>
      <c r="E56" s="19" t="s">
        <v>68</v>
      </c>
      <c r="F56" s="25" t="s">
        <v>69</v>
      </c>
      <c r="G56" s="25" t="s">
        <v>60</v>
      </c>
      <c r="H56" s="25" t="s">
        <v>48</v>
      </c>
      <c r="I56" s="25">
        <v>255</v>
      </c>
      <c r="J56" s="25" t="s">
        <v>42</v>
      </c>
      <c r="K56" s="25">
        <v>47</v>
      </c>
    </row>
    <row r="57" spans="1:11">
      <c r="A57" s="2">
        <v>50</v>
      </c>
      <c r="B57" s="2">
        <v>406</v>
      </c>
      <c r="C57" s="24">
        <v>2.3298611111111107E-2</v>
      </c>
      <c r="D57" s="25" t="s">
        <v>128</v>
      </c>
      <c r="E57" s="19" t="s">
        <v>120</v>
      </c>
      <c r="F57" s="25" t="s">
        <v>121</v>
      </c>
      <c r="G57" s="25" t="s">
        <v>121</v>
      </c>
      <c r="H57" s="25" t="s">
        <v>27</v>
      </c>
      <c r="I57" s="25">
        <v>254</v>
      </c>
      <c r="J57" s="25" t="s">
        <v>22</v>
      </c>
      <c r="K57" s="25">
        <v>48</v>
      </c>
    </row>
    <row r="58" spans="1:11">
      <c r="A58" s="2">
        <v>51</v>
      </c>
      <c r="B58" s="2">
        <v>148</v>
      </c>
      <c r="C58" s="24">
        <v>2.3391203703703702E-2</v>
      </c>
      <c r="D58" s="25" t="s">
        <v>129</v>
      </c>
      <c r="E58" s="19" t="s">
        <v>53</v>
      </c>
      <c r="F58" s="25" t="s">
        <v>54</v>
      </c>
      <c r="G58" s="25" t="s">
        <v>54</v>
      </c>
      <c r="H58" s="25" t="s">
        <v>130</v>
      </c>
      <c r="I58" s="25">
        <v>199</v>
      </c>
      <c r="J58" s="25" t="s">
        <v>131</v>
      </c>
      <c r="K58" s="25">
        <v>49</v>
      </c>
    </row>
    <row r="59" spans="1:11">
      <c r="A59" s="2">
        <v>52</v>
      </c>
      <c r="B59" s="2">
        <v>672</v>
      </c>
      <c r="C59" s="24">
        <v>2.3402777777777783E-2</v>
      </c>
      <c r="D59" s="25" t="s">
        <v>132</v>
      </c>
      <c r="E59" s="19" t="s">
        <v>71</v>
      </c>
      <c r="F59" s="25" t="s">
        <v>72</v>
      </c>
      <c r="G59" s="25" t="s">
        <v>64</v>
      </c>
      <c r="H59" s="25" t="s">
        <v>21</v>
      </c>
      <c r="I59" s="25">
        <v>253</v>
      </c>
      <c r="J59" s="25" t="s">
        <v>22</v>
      </c>
      <c r="K59" s="25">
        <v>50</v>
      </c>
    </row>
    <row r="60" spans="1:11">
      <c r="A60" s="2">
        <v>53</v>
      </c>
      <c r="B60" s="2">
        <v>462</v>
      </c>
      <c r="C60" s="24">
        <v>2.3402777777777783E-2</v>
      </c>
      <c r="D60" s="25" t="s">
        <v>133</v>
      </c>
      <c r="E60" s="19" t="s">
        <v>39</v>
      </c>
      <c r="F60" s="25" t="s">
        <v>40</v>
      </c>
      <c r="G60" s="25" t="s">
        <v>40</v>
      </c>
      <c r="H60" s="25" t="s">
        <v>36</v>
      </c>
      <c r="I60" s="25">
        <v>252</v>
      </c>
      <c r="J60" s="25" t="s">
        <v>34</v>
      </c>
      <c r="K60" s="25">
        <v>51</v>
      </c>
    </row>
    <row r="61" spans="1:11">
      <c r="A61" s="2">
        <v>54</v>
      </c>
      <c r="B61" s="2">
        <v>460</v>
      </c>
      <c r="C61" s="24">
        <v>2.34375E-2</v>
      </c>
      <c r="D61" s="25" t="s">
        <v>134</v>
      </c>
      <c r="E61" s="19" t="s">
        <v>39</v>
      </c>
      <c r="F61" s="25" t="s">
        <v>40</v>
      </c>
      <c r="G61" s="25" t="s">
        <v>40</v>
      </c>
      <c r="H61" s="25" t="s">
        <v>55</v>
      </c>
      <c r="I61" s="25">
        <v>251</v>
      </c>
      <c r="J61" s="25" t="s">
        <v>135</v>
      </c>
      <c r="K61" s="25">
        <v>52</v>
      </c>
    </row>
    <row r="62" spans="1:11">
      <c r="A62" s="2">
        <v>55</v>
      </c>
      <c r="B62" s="2">
        <v>530</v>
      </c>
      <c r="C62" s="24">
        <v>2.34375E-2</v>
      </c>
      <c r="D62" s="25" t="s">
        <v>136</v>
      </c>
      <c r="E62" s="19" t="s">
        <v>24</v>
      </c>
      <c r="F62" s="25" t="s">
        <v>25</v>
      </c>
      <c r="G62" s="25" t="s">
        <v>26</v>
      </c>
      <c r="H62" s="25" t="s">
        <v>83</v>
      </c>
      <c r="I62" s="25">
        <v>198</v>
      </c>
      <c r="J62" s="25" t="s">
        <v>101</v>
      </c>
      <c r="K62" s="25">
        <v>53</v>
      </c>
    </row>
    <row r="63" spans="1:11">
      <c r="A63" s="2">
        <v>56</v>
      </c>
      <c r="B63" s="2">
        <v>2</v>
      </c>
      <c r="C63" s="24">
        <v>2.3460648148148147E-2</v>
      </c>
      <c r="D63" s="25" t="s">
        <v>137</v>
      </c>
      <c r="E63" s="19" t="s">
        <v>71</v>
      </c>
      <c r="F63" s="25" t="s">
        <v>72</v>
      </c>
      <c r="G63" s="25" t="s">
        <v>64</v>
      </c>
      <c r="H63" s="25" t="s">
        <v>36</v>
      </c>
      <c r="I63" s="25">
        <v>250</v>
      </c>
      <c r="J63" s="25" t="s">
        <v>76</v>
      </c>
      <c r="K63" s="25">
        <v>54</v>
      </c>
    </row>
    <row r="64" spans="1:11">
      <c r="A64" s="2">
        <v>57</v>
      </c>
      <c r="B64" s="2">
        <v>224</v>
      </c>
      <c r="C64" s="24">
        <v>2.3460648148148147E-2</v>
      </c>
      <c r="D64" s="25" t="s">
        <v>138</v>
      </c>
      <c r="E64" s="19" t="s">
        <v>68</v>
      </c>
      <c r="F64" s="25" t="s">
        <v>69</v>
      </c>
      <c r="G64" s="25" t="s">
        <v>60</v>
      </c>
      <c r="H64" s="25" t="s">
        <v>55</v>
      </c>
      <c r="I64" s="25">
        <v>249</v>
      </c>
      <c r="J64" s="25" t="s">
        <v>56</v>
      </c>
      <c r="K64" s="25">
        <v>55</v>
      </c>
    </row>
    <row r="65" spans="1:11">
      <c r="A65" s="2">
        <v>58</v>
      </c>
      <c r="B65" s="2">
        <v>656</v>
      </c>
      <c r="C65" s="24">
        <v>2.3553240740740739E-2</v>
      </c>
      <c r="D65" s="25" t="s">
        <v>139</v>
      </c>
      <c r="E65" s="19" t="s">
        <v>71</v>
      </c>
      <c r="F65" s="25" t="s">
        <v>72</v>
      </c>
      <c r="G65" s="25" t="s">
        <v>64</v>
      </c>
      <c r="H65" s="25" t="s">
        <v>123</v>
      </c>
      <c r="I65" s="25">
        <v>248</v>
      </c>
      <c r="J65" s="25" t="s">
        <v>85</v>
      </c>
      <c r="K65" s="25">
        <v>56</v>
      </c>
    </row>
    <row r="66" spans="1:11">
      <c r="A66" s="2">
        <v>59</v>
      </c>
      <c r="B66" s="2">
        <v>366</v>
      </c>
      <c r="C66" s="24">
        <v>2.3622685185185188E-2</v>
      </c>
      <c r="D66" s="25" t="s">
        <v>140</v>
      </c>
      <c r="E66" s="19" t="s">
        <v>50</v>
      </c>
      <c r="F66" s="25" t="s">
        <v>51</v>
      </c>
      <c r="G66" s="25" t="s">
        <v>51</v>
      </c>
      <c r="H66" s="25" t="s">
        <v>36</v>
      </c>
      <c r="I66" s="25">
        <v>247</v>
      </c>
      <c r="J66" s="25" t="s">
        <v>76</v>
      </c>
      <c r="K66" s="25">
        <v>57</v>
      </c>
    </row>
    <row r="67" spans="1:11">
      <c r="A67" s="2">
        <v>60</v>
      </c>
      <c r="B67" s="2">
        <v>574</v>
      </c>
      <c r="C67" s="24">
        <v>2.3645833333333335E-2</v>
      </c>
      <c r="D67" s="25" t="s">
        <v>141</v>
      </c>
      <c r="E67" s="19" t="s">
        <v>90</v>
      </c>
      <c r="F67" s="25" t="s">
        <v>91</v>
      </c>
      <c r="G67" s="25" t="s">
        <v>91</v>
      </c>
      <c r="H67" s="25" t="s">
        <v>142</v>
      </c>
      <c r="I67" s="25">
        <v>197</v>
      </c>
      <c r="J67" s="25" t="s">
        <v>101</v>
      </c>
      <c r="K67" s="25">
        <v>58</v>
      </c>
    </row>
    <row r="68" spans="1:11">
      <c r="A68" s="2">
        <v>61</v>
      </c>
      <c r="B68" s="2">
        <v>697</v>
      </c>
      <c r="C68" s="24">
        <v>2.3657407407407408E-2</v>
      </c>
      <c r="D68" s="25" t="s">
        <v>143</v>
      </c>
      <c r="E68" s="19">
        <v>0</v>
      </c>
      <c r="F68" s="25" t="s">
        <v>82</v>
      </c>
      <c r="G68" s="25" t="s">
        <v>82</v>
      </c>
      <c r="H68" s="25" t="s">
        <v>142</v>
      </c>
      <c r="I68" s="25" t="s">
        <v>82</v>
      </c>
      <c r="J68" s="25" t="s">
        <v>82</v>
      </c>
      <c r="K68" s="25" t="s">
        <v>82</v>
      </c>
    </row>
    <row r="69" spans="1:11">
      <c r="A69" s="2">
        <v>62</v>
      </c>
      <c r="B69" s="2">
        <v>571</v>
      </c>
      <c r="C69" s="24">
        <v>2.3750000000000004E-2</v>
      </c>
      <c r="D69" s="25" t="s">
        <v>144</v>
      </c>
      <c r="E69" s="19" t="s">
        <v>90</v>
      </c>
      <c r="F69" s="25" t="s">
        <v>91</v>
      </c>
      <c r="G69" s="25" t="s">
        <v>91</v>
      </c>
      <c r="H69" s="25" t="s">
        <v>27</v>
      </c>
      <c r="I69" s="25">
        <v>246</v>
      </c>
      <c r="J69" s="25" t="s">
        <v>29</v>
      </c>
      <c r="K69" s="25">
        <v>59</v>
      </c>
    </row>
    <row r="70" spans="1:11">
      <c r="A70" s="2">
        <v>63</v>
      </c>
      <c r="B70" s="2">
        <v>670</v>
      </c>
      <c r="C70" s="24">
        <v>2.3761574074074074E-2</v>
      </c>
      <c r="D70" s="25" t="s">
        <v>145</v>
      </c>
      <c r="E70" s="19" t="s">
        <v>71</v>
      </c>
      <c r="F70" s="25" t="s">
        <v>72</v>
      </c>
      <c r="G70" s="25" t="s">
        <v>64</v>
      </c>
      <c r="H70" s="25" t="s">
        <v>55</v>
      </c>
      <c r="I70" s="25">
        <v>245</v>
      </c>
      <c r="J70" s="25" t="s">
        <v>135</v>
      </c>
      <c r="K70" s="25">
        <v>60</v>
      </c>
    </row>
    <row r="71" spans="1:11">
      <c r="A71" s="2">
        <v>64</v>
      </c>
      <c r="B71" s="2">
        <v>297</v>
      </c>
      <c r="C71" s="24">
        <v>2.3773148148148151E-2</v>
      </c>
      <c r="D71" s="25" t="s">
        <v>146</v>
      </c>
      <c r="E71" s="19" t="s">
        <v>62</v>
      </c>
      <c r="F71" s="25" t="s">
        <v>63</v>
      </c>
      <c r="G71" s="25" t="s">
        <v>64</v>
      </c>
      <c r="H71" s="25" t="s">
        <v>123</v>
      </c>
      <c r="I71" s="25">
        <v>244</v>
      </c>
      <c r="J71" s="25" t="s">
        <v>107</v>
      </c>
      <c r="K71" s="25">
        <v>61</v>
      </c>
    </row>
    <row r="72" spans="1:11">
      <c r="A72" s="2">
        <v>65</v>
      </c>
      <c r="B72" s="2">
        <v>609</v>
      </c>
      <c r="C72" s="24">
        <v>2.3807870370370368E-2</v>
      </c>
      <c r="D72" s="25" t="s">
        <v>147</v>
      </c>
      <c r="E72" s="19" t="s">
        <v>18</v>
      </c>
      <c r="F72" s="25" t="s">
        <v>19</v>
      </c>
      <c r="G72" s="25" t="s">
        <v>20</v>
      </c>
      <c r="H72" s="25" t="s">
        <v>27</v>
      </c>
      <c r="I72" s="25">
        <v>243</v>
      </c>
      <c r="J72" s="25" t="s">
        <v>29</v>
      </c>
      <c r="K72" s="25">
        <v>62</v>
      </c>
    </row>
    <row r="73" spans="1:11">
      <c r="A73" s="2">
        <v>66</v>
      </c>
      <c r="B73" s="2">
        <v>456</v>
      </c>
      <c r="C73" s="24">
        <v>2.3842592592592596E-2</v>
      </c>
      <c r="D73" s="25" t="s">
        <v>148</v>
      </c>
      <c r="E73" s="19" t="s">
        <v>39</v>
      </c>
      <c r="F73" s="25" t="s">
        <v>40</v>
      </c>
      <c r="G73" s="25" t="s">
        <v>40</v>
      </c>
      <c r="H73" s="25" t="s">
        <v>36</v>
      </c>
      <c r="I73" s="25">
        <v>242</v>
      </c>
      <c r="J73" s="25" t="s">
        <v>42</v>
      </c>
      <c r="K73" s="25">
        <v>63</v>
      </c>
    </row>
    <row r="74" spans="1:11">
      <c r="A74" s="2">
        <v>67</v>
      </c>
      <c r="B74" s="2">
        <v>522</v>
      </c>
      <c r="C74" s="24">
        <v>2.3912037037037034E-2</v>
      </c>
      <c r="D74" s="25" t="s">
        <v>149</v>
      </c>
      <c r="E74" s="19" t="s">
        <v>24</v>
      </c>
      <c r="F74" s="25" t="s">
        <v>25</v>
      </c>
      <c r="G74" s="25" t="s">
        <v>26</v>
      </c>
      <c r="H74" s="25" t="s">
        <v>27</v>
      </c>
      <c r="I74" s="25">
        <v>241</v>
      </c>
      <c r="J74" s="25" t="s">
        <v>150</v>
      </c>
      <c r="K74" s="25">
        <v>64</v>
      </c>
    </row>
    <row r="75" spans="1:11">
      <c r="A75" s="2">
        <v>68</v>
      </c>
      <c r="B75" s="2">
        <v>33</v>
      </c>
      <c r="C75" s="24">
        <v>2.3946759259259261E-2</v>
      </c>
      <c r="D75" s="25" t="s">
        <v>151</v>
      </c>
      <c r="E75" s="19" t="s">
        <v>31</v>
      </c>
      <c r="F75" s="25" t="s">
        <v>32</v>
      </c>
      <c r="G75" s="25" t="s">
        <v>32</v>
      </c>
      <c r="H75" s="25" t="s">
        <v>55</v>
      </c>
      <c r="I75" s="25">
        <v>240</v>
      </c>
      <c r="J75" s="25" t="s">
        <v>56</v>
      </c>
      <c r="K75" s="25">
        <v>65</v>
      </c>
    </row>
    <row r="76" spans="1:11">
      <c r="A76" s="2">
        <v>69</v>
      </c>
      <c r="B76" s="2">
        <v>447</v>
      </c>
      <c r="C76" s="24">
        <v>2.4120370370370372E-2</v>
      </c>
      <c r="D76" s="25" t="s">
        <v>152</v>
      </c>
      <c r="E76" s="19" t="s">
        <v>39</v>
      </c>
      <c r="F76" s="25" t="s">
        <v>40</v>
      </c>
      <c r="G76" s="25" t="s">
        <v>40</v>
      </c>
      <c r="H76" s="25" t="s">
        <v>36</v>
      </c>
      <c r="I76" s="25">
        <v>239</v>
      </c>
      <c r="J76" s="25" t="s">
        <v>44</v>
      </c>
      <c r="K76" s="25">
        <v>66</v>
      </c>
    </row>
    <row r="77" spans="1:11">
      <c r="A77" s="2">
        <v>70</v>
      </c>
      <c r="B77" s="2">
        <v>709</v>
      </c>
      <c r="C77" s="24">
        <v>2.4212962962962964E-2</v>
      </c>
      <c r="D77" s="25" t="s">
        <v>153</v>
      </c>
      <c r="E77" s="19" t="s">
        <v>58</v>
      </c>
      <c r="F77" s="25" t="s">
        <v>59</v>
      </c>
      <c r="G77" s="25" t="s">
        <v>60</v>
      </c>
      <c r="H77" s="25" t="s">
        <v>48</v>
      </c>
      <c r="I77" s="25">
        <v>238</v>
      </c>
      <c r="J77" s="25" t="s">
        <v>44</v>
      </c>
      <c r="K77" s="25">
        <v>67</v>
      </c>
    </row>
    <row r="78" spans="1:11">
      <c r="A78" s="2">
        <v>71</v>
      </c>
      <c r="B78" s="2">
        <v>607</v>
      </c>
      <c r="C78" s="24">
        <v>2.4293981481481482E-2</v>
      </c>
      <c r="D78" s="25" t="s">
        <v>154</v>
      </c>
      <c r="E78" s="19" t="s">
        <v>90</v>
      </c>
      <c r="F78" s="25" t="s">
        <v>91</v>
      </c>
      <c r="G78" s="25" t="s">
        <v>91</v>
      </c>
      <c r="H78" s="25" t="s">
        <v>36</v>
      </c>
      <c r="I78" s="25">
        <v>237</v>
      </c>
      <c r="J78" s="25" t="s">
        <v>107</v>
      </c>
      <c r="K78" s="25">
        <v>68</v>
      </c>
    </row>
    <row r="79" spans="1:11">
      <c r="A79" s="2">
        <v>72</v>
      </c>
      <c r="B79" s="2">
        <v>639</v>
      </c>
      <c r="C79" s="24">
        <v>2.431712962962963E-2</v>
      </c>
      <c r="D79" s="25" t="s">
        <v>155</v>
      </c>
      <c r="E79" s="19" t="s">
        <v>156</v>
      </c>
      <c r="F79" s="25" t="s">
        <v>157</v>
      </c>
      <c r="G79" s="25" t="s">
        <v>20</v>
      </c>
      <c r="H79" s="25" t="s">
        <v>36</v>
      </c>
      <c r="I79" s="25">
        <v>236</v>
      </c>
      <c r="J79" s="25" t="s">
        <v>37</v>
      </c>
      <c r="K79" s="25">
        <v>69</v>
      </c>
    </row>
    <row r="80" spans="1:11">
      <c r="A80" s="2">
        <v>73</v>
      </c>
      <c r="B80" s="2">
        <v>274</v>
      </c>
      <c r="C80" s="24">
        <v>2.4375000000000004E-2</v>
      </c>
      <c r="D80" s="25" t="s">
        <v>158</v>
      </c>
      <c r="E80" s="19" t="s">
        <v>74</v>
      </c>
      <c r="F80" s="25" t="s">
        <v>75</v>
      </c>
      <c r="G80" s="25" t="s">
        <v>26</v>
      </c>
      <c r="H80" s="25" t="s">
        <v>142</v>
      </c>
      <c r="I80" s="25">
        <v>196</v>
      </c>
      <c r="J80" s="25" t="s">
        <v>159</v>
      </c>
      <c r="K80" s="25">
        <v>70</v>
      </c>
    </row>
    <row r="81" spans="1:11">
      <c r="A81" s="2">
        <v>74</v>
      </c>
      <c r="B81" s="2">
        <v>69</v>
      </c>
      <c r="C81" s="24">
        <v>2.4444444444444446E-2</v>
      </c>
      <c r="D81" s="25" t="s">
        <v>160</v>
      </c>
      <c r="E81" s="19" t="s">
        <v>31</v>
      </c>
      <c r="F81" s="25" t="s">
        <v>32</v>
      </c>
      <c r="G81" s="25" t="s">
        <v>32</v>
      </c>
      <c r="H81" s="25" t="s">
        <v>36</v>
      </c>
      <c r="I81" s="25">
        <v>235</v>
      </c>
      <c r="J81" s="25" t="s">
        <v>76</v>
      </c>
      <c r="K81" s="25">
        <v>71</v>
      </c>
    </row>
    <row r="82" spans="1:11">
      <c r="A82" s="2">
        <v>75</v>
      </c>
      <c r="B82" s="2">
        <v>552</v>
      </c>
      <c r="C82" s="24">
        <v>2.4467592592592593E-2</v>
      </c>
      <c r="D82" s="25" t="s">
        <v>161</v>
      </c>
      <c r="E82" s="19" t="s">
        <v>90</v>
      </c>
      <c r="F82" s="25" t="s">
        <v>91</v>
      </c>
      <c r="G82" s="25" t="s">
        <v>91</v>
      </c>
      <c r="H82" s="25" t="s">
        <v>48</v>
      </c>
      <c r="I82" s="25">
        <v>234</v>
      </c>
      <c r="J82" s="25" t="s">
        <v>34</v>
      </c>
      <c r="K82" s="25">
        <v>72</v>
      </c>
    </row>
    <row r="83" spans="1:11">
      <c r="A83" s="2">
        <v>76</v>
      </c>
      <c r="B83" s="2">
        <v>28</v>
      </c>
      <c r="C83" s="24">
        <v>2.4537037037037038E-2</v>
      </c>
      <c r="D83" s="25" t="s">
        <v>162</v>
      </c>
      <c r="E83" s="19" t="s">
        <v>31</v>
      </c>
      <c r="F83" s="25" t="s">
        <v>32</v>
      </c>
      <c r="G83" s="25" t="s">
        <v>32</v>
      </c>
      <c r="H83" s="25" t="s">
        <v>55</v>
      </c>
      <c r="I83" s="25">
        <v>233</v>
      </c>
      <c r="J83" s="25" t="s">
        <v>85</v>
      </c>
      <c r="K83" s="25">
        <v>73</v>
      </c>
    </row>
    <row r="84" spans="1:11">
      <c r="A84" s="2">
        <v>77</v>
      </c>
      <c r="B84" s="2">
        <v>536</v>
      </c>
      <c r="C84" s="24">
        <v>2.4560185185185185E-2</v>
      </c>
      <c r="D84" s="25" t="s">
        <v>163</v>
      </c>
      <c r="E84" s="19" t="s">
        <v>24</v>
      </c>
      <c r="F84" s="25" t="s">
        <v>25</v>
      </c>
      <c r="G84" s="25" t="s">
        <v>26</v>
      </c>
      <c r="H84" s="25" t="s">
        <v>21</v>
      </c>
      <c r="I84" s="25">
        <v>232</v>
      </c>
      <c r="J84" s="25" t="s">
        <v>82</v>
      </c>
      <c r="K84" s="25" t="s">
        <v>82</v>
      </c>
    </row>
    <row r="85" spans="1:11">
      <c r="A85" s="2">
        <v>78</v>
      </c>
      <c r="B85" s="2">
        <v>45</v>
      </c>
      <c r="C85" s="24">
        <v>2.4594907407407409E-2</v>
      </c>
      <c r="D85" s="25" t="s">
        <v>164</v>
      </c>
      <c r="E85" s="19" t="s">
        <v>31</v>
      </c>
      <c r="F85" s="25" t="s">
        <v>32</v>
      </c>
      <c r="G85" s="25" t="s">
        <v>32</v>
      </c>
      <c r="H85" s="25" t="s">
        <v>21</v>
      </c>
      <c r="I85" s="25">
        <v>231</v>
      </c>
      <c r="J85" s="25" t="s">
        <v>42</v>
      </c>
      <c r="K85" s="25">
        <v>74</v>
      </c>
    </row>
    <row r="86" spans="1:11">
      <c r="A86" s="2">
        <v>79</v>
      </c>
      <c r="B86" s="2">
        <v>610</v>
      </c>
      <c r="C86" s="24">
        <v>2.461805555555556E-2</v>
      </c>
      <c r="D86" s="25" t="s">
        <v>165</v>
      </c>
      <c r="E86" s="19" t="s">
        <v>18</v>
      </c>
      <c r="F86" s="25" t="s">
        <v>19</v>
      </c>
      <c r="G86" s="25" t="s">
        <v>20</v>
      </c>
      <c r="H86" s="25" t="s">
        <v>166</v>
      </c>
      <c r="I86" s="25">
        <v>230</v>
      </c>
      <c r="J86" s="25" t="s">
        <v>167</v>
      </c>
      <c r="K86" s="25">
        <v>75</v>
      </c>
    </row>
    <row r="87" spans="1:11">
      <c r="A87" s="2">
        <v>80</v>
      </c>
      <c r="B87" s="2">
        <v>141</v>
      </c>
      <c r="C87" s="24">
        <v>2.4641203703703703E-2</v>
      </c>
      <c r="D87" s="25" t="s">
        <v>168</v>
      </c>
      <c r="E87" s="19" t="s">
        <v>53</v>
      </c>
      <c r="F87" s="25" t="s">
        <v>54</v>
      </c>
      <c r="G87" s="25" t="s">
        <v>54</v>
      </c>
      <c r="H87" s="25" t="s">
        <v>123</v>
      </c>
      <c r="I87" s="25">
        <v>229</v>
      </c>
      <c r="J87" s="25" t="s">
        <v>85</v>
      </c>
      <c r="K87" s="25">
        <v>76</v>
      </c>
    </row>
    <row r="88" spans="1:11">
      <c r="A88" s="2">
        <v>81</v>
      </c>
      <c r="B88" s="2">
        <v>121</v>
      </c>
      <c r="C88" s="24">
        <v>2.4664351851851851E-2</v>
      </c>
      <c r="D88" s="25" t="s">
        <v>169</v>
      </c>
      <c r="E88" s="19" t="s">
        <v>170</v>
      </c>
      <c r="F88" s="25" t="s">
        <v>171</v>
      </c>
      <c r="G88" s="25" t="s">
        <v>60</v>
      </c>
      <c r="H88" s="25" t="s">
        <v>48</v>
      </c>
      <c r="I88" s="25">
        <v>228</v>
      </c>
      <c r="J88" s="25" t="s">
        <v>79</v>
      </c>
      <c r="K88" s="25">
        <v>77</v>
      </c>
    </row>
    <row r="89" spans="1:11">
      <c r="A89" s="2">
        <v>82</v>
      </c>
      <c r="B89" s="2">
        <v>12</v>
      </c>
      <c r="C89" s="24">
        <v>2.4733796296296295E-2</v>
      </c>
      <c r="D89" s="25" t="s">
        <v>172</v>
      </c>
      <c r="E89" s="19" t="s">
        <v>31</v>
      </c>
      <c r="F89" s="25" t="s">
        <v>32</v>
      </c>
      <c r="G89" s="25" t="s">
        <v>32</v>
      </c>
      <c r="H89" s="25" t="s">
        <v>55</v>
      </c>
      <c r="I89" s="25">
        <v>227</v>
      </c>
      <c r="J89" s="25" t="s">
        <v>135</v>
      </c>
      <c r="K89" s="25">
        <v>78</v>
      </c>
    </row>
    <row r="90" spans="1:11">
      <c r="A90" s="2">
        <v>83</v>
      </c>
      <c r="B90" s="2">
        <v>302</v>
      </c>
      <c r="C90" s="24">
        <v>2.476851851851852E-2</v>
      </c>
      <c r="D90" s="25" t="s">
        <v>173</v>
      </c>
      <c r="E90" s="19" t="s">
        <v>62</v>
      </c>
      <c r="F90" s="25" t="s">
        <v>63</v>
      </c>
      <c r="G90" s="25" t="s">
        <v>64</v>
      </c>
      <c r="H90" s="25" t="s">
        <v>55</v>
      </c>
      <c r="I90" s="25">
        <v>226</v>
      </c>
      <c r="J90" s="25" t="s">
        <v>29</v>
      </c>
      <c r="K90" s="25">
        <v>79</v>
      </c>
    </row>
    <row r="91" spans="1:11">
      <c r="A91" s="2">
        <v>84</v>
      </c>
      <c r="B91" s="2">
        <v>193</v>
      </c>
      <c r="C91" s="24">
        <v>2.4826388888888887E-2</v>
      </c>
      <c r="D91" s="25" t="s">
        <v>174</v>
      </c>
      <c r="E91" s="19" t="s">
        <v>115</v>
      </c>
      <c r="F91" s="25" t="s">
        <v>116</v>
      </c>
      <c r="G91" s="25" t="s">
        <v>116</v>
      </c>
      <c r="H91" s="25" t="s">
        <v>27</v>
      </c>
      <c r="I91" s="25">
        <v>225</v>
      </c>
      <c r="J91" s="25" t="s">
        <v>29</v>
      </c>
      <c r="K91" s="25">
        <v>80</v>
      </c>
    </row>
    <row r="92" spans="1:11">
      <c r="A92" s="2">
        <v>85</v>
      </c>
      <c r="B92" s="2">
        <v>412</v>
      </c>
      <c r="C92" s="24">
        <v>2.4884259259259259E-2</v>
      </c>
      <c r="D92" s="25" t="s">
        <v>175</v>
      </c>
      <c r="E92" s="19" t="s">
        <v>120</v>
      </c>
      <c r="F92" s="25" t="s">
        <v>121</v>
      </c>
      <c r="G92" s="25" t="s">
        <v>121</v>
      </c>
      <c r="H92" s="25" t="s">
        <v>48</v>
      </c>
      <c r="I92" s="25">
        <v>224</v>
      </c>
      <c r="J92" s="25" t="s">
        <v>76</v>
      </c>
      <c r="K92" s="25">
        <v>81</v>
      </c>
    </row>
    <row r="93" spans="1:11">
      <c r="A93" s="2">
        <v>86</v>
      </c>
      <c r="B93" s="2">
        <v>713</v>
      </c>
      <c r="C93" s="24">
        <v>2.4895833333333336E-2</v>
      </c>
      <c r="D93" s="25" t="s">
        <v>176</v>
      </c>
      <c r="E93" s="19" t="s">
        <v>120</v>
      </c>
      <c r="F93" s="25" t="s">
        <v>121</v>
      </c>
      <c r="G93" s="25" t="s">
        <v>121</v>
      </c>
      <c r="H93" s="25" t="s">
        <v>48</v>
      </c>
      <c r="I93" s="25">
        <v>223</v>
      </c>
      <c r="J93" s="25" t="s">
        <v>107</v>
      </c>
      <c r="K93" s="25">
        <v>82</v>
      </c>
    </row>
    <row r="94" spans="1:11">
      <c r="A94" s="2">
        <v>87</v>
      </c>
      <c r="B94" s="2">
        <v>483</v>
      </c>
      <c r="C94" s="24">
        <v>2.4965277777777781E-2</v>
      </c>
      <c r="D94" s="25" t="s">
        <v>177</v>
      </c>
      <c r="E94" s="19" t="s">
        <v>39</v>
      </c>
      <c r="F94" s="25" t="s">
        <v>40</v>
      </c>
      <c r="G94" s="25" t="s">
        <v>40</v>
      </c>
      <c r="H94" s="25" t="s">
        <v>36</v>
      </c>
      <c r="I94" s="25">
        <v>222</v>
      </c>
      <c r="J94" s="25" t="s">
        <v>79</v>
      </c>
      <c r="K94" s="25">
        <v>83</v>
      </c>
    </row>
    <row r="95" spans="1:11">
      <c r="A95" s="2">
        <v>88</v>
      </c>
      <c r="B95" s="2">
        <v>282</v>
      </c>
      <c r="C95" s="24">
        <v>2.5011574074074075E-2</v>
      </c>
      <c r="D95" s="25" t="s">
        <v>178</v>
      </c>
      <c r="E95" s="19" t="s">
        <v>179</v>
      </c>
      <c r="F95" s="25" t="s">
        <v>180</v>
      </c>
      <c r="G95" s="25" t="s">
        <v>60</v>
      </c>
      <c r="H95" s="25" t="s">
        <v>83</v>
      </c>
      <c r="I95" s="25">
        <v>195</v>
      </c>
      <c r="J95" s="25" t="s">
        <v>101</v>
      </c>
      <c r="K95" s="25">
        <v>84</v>
      </c>
    </row>
    <row r="96" spans="1:11">
      <c r="A96" s="2">
        <v>89</v>
      </c>
      <c r="B96" s="2">
        <v>268</v>
      </c>
      <c r="C96" s="24">
        <v>2.5011574074074075E-2</v>
      </c>
      <c r="D96" s="25" t="s">
        <v>181</v>
      </c>
      <c r="E96" s="19" t="s">
        <v>74</v>
      </c>
      <c r="F96" s="25" t="s">
        <v>75</v>
      </c>
      <c r="G96" s="25" t="s">
        <v>26</v>
      </c>
      <c r="H96" s="25" t="s">
        <v>55</v>
      </c>
      <c r="I96" s="25">
        <v>221</v>
      </c>
      <c r="J96" s="25" t="s">
        <v>56</v>
      </c>
      <c r="K96" s="25">
        <v>85</v>
      </c>
    </row>
    <row r="97" spans="1:11">
      <c r="A97" s="2">
        <v>90</v>
      </c>
      <c r="B97" s="2">
        <v>91</v>
      </c>
      <c r="C97" s="24">
        <v>2.508101851851852E-2</v>
      </c>
      <c r="D97" s="25" t="s">
        <v>182</v>
      </c>
      <c r="E97" s="19" t="s">
        <v>109</v>
      </c>
      <c r="F97" s="25" t="s">
        <v>110</v>
      </c>
      <c r="G97" s="25" t="s">
        <v>110</v>
      </c>
      <c r="H97" s="25" t="s">
        <v>123</v>
      </c>
      <c r="I97" s="25">
        <v>220</v>
      </c>
      <c r="J97" s="25" t="s">
        <v>85</v>
      </c>
      <c r="K97" s="25">
        <v>86</v>
      </c>
    </row>
    <row r="98" spans="1:11">
      <c r="A98" s="2">
        <v>91</v>
      </c>
      <c r="B98" s="2">
        <v>132</v>
      </c>
      <c r="C98" s="24">
        <v>2.5104166666666664E-2</v>
      </c>
      <c r="D98" s="25" t="s">
        <v>183</v>
      </c>
      <c r="E98" s="19" t="s">
        <v>53</v>
      </c>
      <c r="F98" s="25" t="s">
        <v>54</v>
      </c>
      <c r="G98" s="25" t="s">
        <v>54</v>
      </c>
      <c r="H98" s="25" t="s">
        <v>123</v>
      </c>
      <c r="I98" s="25">
        <v>219</v>
      </c>
      <c r="J98" s="25" t="s">
        <v>135</v>
      </c>
      <c r="K98" s="25">
        <v>87</v>
      </c>
    </row>
    <row r="99" spans="1:11">
      <c r="A99" s="2">
        <v>92</v>
      </c>
      <c r="B99" s="2">
        <v>606</v>
      </c>
      <c r="C99" s="24">
        <v>2.5150462962962961E-2</v>
      </c>
      <c r="D99" s="25" t="s">
        <v>184</v>
      </c>
      <c r="E99" s="19" t="s">
        <v>90</v>
      </c>
      <c r="F99" s="25" t="s">
        <v>91</v>
      </c>
      <c r="G99" s="25" t="s">
        <v>91</v>
      </c>
      <c r="H99" s="25" t="s">
        <v>36</v>
      </c>
      <c r="I99" s="25">
        <v>218</v>
      </c>
      <c r="J99" s="25" t="s">
        <v>42</v>
      </c>
      <c r="K99" s="25">
        <v>88</v>
      </c>
    </row>
    <row r="100" spans="1:11">
      <c r="A100" s="2">
        <v>93</v>
      </c>
      <c r="B100" s="2">
        <v>110</v>
      </c>
      <c r="C100" s="24">
        <v>2.5162037037037038E-2</v>
      </c>
      <c r="D100" s="25" t="s">
        <v>185</v>
      </c>
      <c r="E100" s="19" t="s">
        <v>58</v>
      </c>
      <c r="F100" s="25" t="s">
        <v>59</v>
      </c>
      <c r="G100" s="25" t="s">
        <v>60</v>
      </c>
      <c r="H100" s="25" t="s">
        <v>55</v>
      </c>
      <c r="I100" s="25">
        <v>217</v>
      </c>
      <c r="J100" s="25" t="s">
        <v>85</v>
      </c>
      <c r="K100" s="25">
        <v>89</v>
      </c>
    </row>
    <row r="101" spans="1:11">
      <c r="A101" s="2">
        <v>94</v>
      </c>
      <c r="B101" s="2">
        <v>134</v>
      </c>
      <c r="C101" s="24">
        <v>2.5173611111111108E-2</v>
      </c>
      <c r="D101" s="25" t="s">
        <v>186</v>
      </c>
      <c r="E101" s="19" t="s">
        <v>53</v>
      </c>
      <c r="F101" s="25" t="s">
        <v>54</v>
      </c>
      <c r="G101" s="25" t="s">
        <v>54</v>
      </c>
      <c r="H101" s="25" t="s">
        <v>48</v>
      </c>
      <c r="I101" s="25">
        <v>216</v>
      </c>
      <c r="J101" s="25" t="s">
        <v>107</v>
      </c>
      <c r="K101" s="25">
        <v>90</v>
      </c>
    </row>
    <row r="102" spans="1:11">
      <c r="A102" s="2">
        <v>95</v>
      </c>
      <c r="B102" s="2">
        <v>520</v>
      </c>
      <c r="C102" s="24">
        <v>2.5208333333333333E-2</v>
      </c>
      <c r="D102" s="25" t="s">
        <v>187</v>
      </c>
      <c r="E102" s="19" t="s">
        <v>24</v>
      </c>
      <c r="F102" s="25" t="s">
        <v>25</v>
      </c>
      <c r="G102" s="25" t="s">
        <v>26</v>
      </c>
      <c r="H102" s="25" t="s">
        <v>188</v>
      </c>
      <c r="I102" s="25">
        <v>194</v>
      </c>
      <c r="J102" s="25" t="s">
        <v>189</v>
      </c>
      <c r="K102" s="25">
        <v>91</v>
      </c>
    </row>
    <row r="103" spans="1:11">
      <c r="A103" s="2">
        <v>96</v>
      </c>
      <c r="B103" s="2">
        <v>637</v>
      </c>
      <c r="C103" s="24">
        <v>2.5231481481481483E-2</v>
      </c>
      <c r="D103" s="25" t="s">
        <v>190</v>
      </c>
      <c r="E103" s="19" t="s">
        <v>156</v>
      </c>
      <c r="F103" s="25" t="s">
        <v>157</v>
      </c>
      <c r="G103" s="25" t="s">
        <v>20</v>
      </c>
      <c r="H103" s="25" t="s">
        <v>166</v>
      </c>
      <c r="I103" s="25">
        <v>215</v>
      </c>
      <c r="J103" s="25" t="s">
        <v>191</v>
      </c>
      <c r="K103" s="25">
        <v>92</v>
      </c>
    </row>
    <row r="104" spans="1:11">
      <c r="A104" s="2">
        <v>97</v>
      </c>
      <c r="B104" s="2">
        <v>227</v>
      </c>
      <c r="C104" s="24">
        <v>2.5300925925925925E-2</v>
      </c>
      <c r="D104" s="25" t="s">
        <v>192</v>
      </c>
      <c r="E104" s="19" t="s">
        <v>68</v>
      </c>
      <c r="F104" s="25" t="s">
        <v>69</v>
      </c>
      <c r="G104" s="25" t="s">
        <v>60</v>
      </c>
      <c r="H104" s="25" t="s">
        <v>193</v>
      </c>
      <c r="I104" s="25">
        <v>193</v>
      </c>
      <c r="J104" s="25" t="s">
        <v>194</v>
      </c>
      <c r="K104" s="25">
        <v>93</v>
      </c>
    </row>
    <row r="105" spans="1:11">
      <c r="A105" s="2">
        <v>98</v>
      </c>
      <c r="B105" s="2">
        <v>109</v>
      </c>
      <c r="C105" s="24">
        <v>2.5300925925925925E-2</v>
      </c>
      <c r="D105" s="25" t="s">
        <v>195</v>
      </c>
      <c r="E105" s="19" t="s">
        <v>58</v>
      </c>
      <c r="F105" s="25" t="s">
        <v>59</v>
      </c>
      <c r="G105" s="25" t="s">
        <v>60</v>
      </c>
      <c r="H105" s="25" t="s">
        <v>21</v>
      </c>
      <c r="I105" s="25">
        <v>214</v>
      </c>
      <c r="J105" s="25" t="s">
        <v>93</v>
      </c>
      <c r="K105" s="25">
        <v>94</v>
      </c>
    </row>
    <row r="106" spans="1:11">
      <c r="A106" s="2">
        <v>99</v>
      </c>
      <c r="B106" s="2">
        <v>372</v>
      </c>
      <c r="C106" s="24">
        <v>2.5347222222222219E-2</v>
      </c>
      <c r="D106" s="25" t="s">
        <v>196</v>
      </c>
      <c r="E106" s="19" t="s">
        <v>50</v>
      </c>
      <c r="F106" s="25" t="s">
        <v>51</v>
      </c>
      <c r="G106" s="25" t="s">
        <v>51</v>
      </c>
      <c r="H106" s="25" t="s">
        <v>55</v>
      </c>
      <c r="I106" s="25">
        <v>213</v>
      </c>
      <c r="J106" s="25" t="s">
        <v>56</v>
      </c>
      <c r="K106" s="25">
        <v>95</v>
      </c>
    </row>
    <row r="107" spans="1:11">
      <c r="A107" s="2">
        <v>100</v>
      </c>
      <c r="B107" s="2">
        <v>64</v>
      </c>
      <c r="C107" s="24">
        <v>2.5451388888888888E-2</v>
      </c>
      <c r="D107" s="25" t="s">
        <v>197</v>
      </c>
      <c r="E107" s="19" t="s">
        <v>31</v>
      </c>
      <c r="F107" s="25" t="s">
        <v>32</v>
      </c>
      <c r="G107" s="25" t="s">
        <v>32</v>
      </c>
      <c r="H107" s="25" t="s">
        <v>55</v>
      </c>
      <c r="I107" s="25">
        <v>212</v>
      </c>
      <c r="J107" s="25" t="s">
        <v>107</v>
      </c>
      <c r="K107" s="25">
        <v>96</v>
      </c>
    </row>
    <row r="108" spans="1:11">
      <c r="A108" s="2">
        <v>101</v>
      </c>
      <c r="B108" s="2">
        <v>525</v>
      </c>
      <c r="C108" s="24">
        <v>2.5474537037037035E-2</v>
      </c>
      <c r="D108" s="25" t="s">
        <v>198</v>
      </c>
      <c r="E108" s="19" t="s">
        <v>24</v>
      </c>
      <c r="F108" s="25" t="s">
        <v>25</v>
      </c>
      <c r="G108" s="25" t="s">
        <v>26</v>
      </c>
      <c r="H108" s="25" t="s">
        <v>55</v>
      </c>
      <c r="I108" s="25">
        <v>211</v>
      </c>
      <c r="J108" s="25" t="s">
        <v>85</v>
      </c>
      <c r="K108" s="25">
        <v>97</v>
      </c>
    </row>
    <row r="109" spans="1:11">
      <c r="A109" s="2">
        <v>102</v>
      </c>
      <c r="B109" s="2">
        <v>558</v>
      </c>
      <c r="C109" s="24">
        <v>2.5555555555555554E-2</v>
      </c>
      <c r="D109" s="25" t="s">
        <v>199</v>
      </c>
      <c r="E109" s="19" t="s">
        <v>90</v>
      </c>
      <c r="F109" s="25" t="s">
        <v>91</v>
      </c>
      <c r="G109" s="25" t="s">
        <v>91</v>
      </c>
      <c r="H109" s="25" t="s">
        <v>83</v>
      </c>
      <c r="I109" s="25">
        <v>192</v>
      </c>
      <c r="J109" s="25" t="s">
        <v>159</v>
      </c>
      <c r="K109" s="25">
        <v>98</v>
      </c>
    </row>
    <row r="110" spans="1:11">
      <c r="A110" s="2">
        <v>103</v>
      </c>
      <c r="B110" s="2">
        <v>267</v>
      </c>
      <c r="C110" s="24">
        <v>2.5601851851851851E-2</v>
      </c>
      <c r="D110" s="25" t="s">
        <v>200</v>
      </c>
      <c r="E110" s="19" t="s">
        <v>74</v>
      </c>
      <c r="F110" s="25" t="s">
        <v>75</v>
      </c>
      <c r="G110" s="25" t="s">
        <v>26</v>
      </c>
      <c r="H110" s="25" t="s">
        <v>48</v>
      </c>
      <c r="I110" s="25">
        <v>210</v>
      </c>
      <c r="J110" s="25" t="s">
        <v>107</v>
      </c>
      <c r="K110" s="25">
        <v>99</v>
      </c>
    </row>
    <row r="111" spans="1:11">
      <c r="A111" s="2">
        <v>104</v>
      </c>
      <c r="B111" s="2">
        <v>139</v>
      </c>
      <c r="C111" s="24">
        <v>2.5624999999999998E-2</v>
      </c>
      <c r="D111" s="25" t="s">
        <v>201</v>
      </c>
      <c r="E111" s="19" t="s">
        <v>53</v>
      </c>
      <c r="F111" s="25" t="s">
        <v>54</v>
      </c>
      <c r="G111" s="25" t="s">
        <v>54</v>
      </c>
      <c r="H111" s="25" t="s">
        <v>202</v>
      </c>
      <c r="I111" s="25">
        <v>209</v>
      </c>
      <c r="J111" s="25" t="s">
        <v>167</v>
      </c>
      <c r="K111" s="25">
        <v>100</v>
      </c>
    </row>
    <row r="112" spans="1:11">
      <c r="A112" s="2">
        <v>105</v>
      </c>
      <c r="B112" s="2">
        <v>518</v>
      </c>
      <c r="C112" s="24">
        <v>2.5740740740740745E-2</v>
      </c>
      <c r="D112" s="25" t="s">
        <v>203</v>
      </c>
      <c r="E112" s="19" t="s">
        <v>24</v>
      </c>
      <c r="F112" s="25" t="s">
        <v>25</v>
      </c>
      <c r="G112" s="25" t="s">
        <v>26</v>
      </c>
      <c r="H112" s="25" t="s">
        <v>83</v>
      </c>
      <c r="I112" s="25">
        <v>191</v>
      </c>
      <c r="J112" s="25" t="s">
        <v>204</v>
      </c>
      <c r="K112" s="25">
        <v>101</v>
      </c>
    </row>
    <row r="113" spans="1:11">
      <c r="A113" s="2">
        <v>106</v>
      </c>
      <c r="B113" s="2">
        <v>385</v>
      </c>
      <c r="C113" s="24">
        <v>2.5775462962962962E-2</v>
      </c>
      <c r="D113" s="25" t="s">
        <v>205</v>
      </c>
      <c r="E113" s="19" t="s">
        <v>87</v>
      </c>
      <c r="F113" s="25" t="s">
        <v>88</v>
      </c>
      <c r="G113" s="25" t="s">
        <v>88</v>
      </c>
      <c r="H113" s="25" t="s">
        <v>123</v>
      </c>
      <c r="I113" s="25">
        <v>208</v>
      </c>
      <c r="J113" s="25" t="s">
        <v>85</v>
      </c>
      <c r="K113" s="25">
        <v>102</v>
      </c>
    </row>
    <row r="114" spans="1:11">
      <c r="A114" s="2">
        <v>107</v>
      </c>
      <c r="B114" s="2">
        <v>61</v>
      </c>
      <c r="C114" s="24">
        <v>2.5798611111111109E-2</v>
      </c>
      <c r="D114" s="25" t="s">
        <v>206</v>
      </c>
      <c r="E114" s="19" t="s">
        <v>31</v>
      </c>
      <c r="F114" s="25" t="s">
        <v>32</v>
      </c>
      <c r="G114" s="25" t="s">
        <v>32</v>
      </c>
      <c r="H114" s="25" t="s">
        <v>207</v>
      </c>
      <c r="I114" s="25">
        <v>190</v>
      </c>
      <c r="J114" s="25" t="s">
        <v>194</v>
      </c>
      <c r="K114" s="25">
        <v>103</v>
      </c>
    </row>
    <row r="115" spans="1:11">
      <c r="A115" s="2">
        <v>108</v>
      </c>
      <c r="B115" s="2">
        <v>492</v>
      </c>
      <c r="C115" s="24">
        <v>2.5810185185185183E-2</v>
      </c>
      <c r="D115" s="25" t="s">
        <v>208</v>
      </c>
      <c r="E115" s="19" t="s">
        <v>39</v>
      </c>
      <c r="F115" s="25" t="s">
        <v>40</v>
      </c>
      <c r="G115" s="25" t="s">
        <v>40</v>
      </c>
      <c r="H115" s="25" t="s">
        <v>55</v>
      </c>
      <c r="I115" s="25">
        <v>207</v>
      </c>
      <c r="J115" s="25" t="s">
        <v>93</v>
      </c>
      <c r="K115" s="25">
        <v>104</v>
      </c>
    </row>
    <row r="116" spans="1:11">
      <c r="A116" s="2">
        <v>109</v>
      </c>
      <c r="B116" s="2">
        <v>20</v>
      </c>
      <c r="C116" s="24">
        <v>2.5821759259259256E-2</v>
      </c>
      <c r="D116" s="25" t="s">
        <v>209</v>
      </c>
      <c r="E116" s="19" t="s">
        <v>31</v>
      </c>
      <c r="F116" s="25" t="s">
        <v>32</v>
      </c>
      <c r="G116" s="25" t="s">
        <v>32</v>
      </c>
      <c r="H116" s="25" t="s">
        <v>27</v>
      </c>
      <c r="I116" s="25">
        <v>206</v>
      </c>
      <c r="J116" s="25" t="s">
        <v>44</v>
      </c>
      <c r="K116" s="25">
        <v>105</v>
      </c>
    </row>
    <row r="117" spans="1:11">
      <c r="A117" s="2">
        <v>110</v>
      </c>
      <c r="B117" s="2">
        <v>218</v>
      </c>
      <c r="C117" s="24">
        <v>2.5833333333333333E-2</v>
      </c>
      <c r="D117" s="25" t="s">
        <v>210</v>
      </c>
      <c r="E117" s="19" t="s">
        <v>68</v>
      </c>
      <c r="F117" s="25" t="s">
        <v>69</v>
      </c>
      <c r="G117" s="25" t="s">
        <v>60</v>
      </c>
      <c r="H117" s="25" t="s">
        <v>55</v>
      </c>
      <c r="I117" s="25">
        <v>205</v>
      </c>
      <c r="J117" s="25" t="s">
        <v>135</v>
      </c>
      <c r="K117" s="25">
        <v>106</v>
      </c>
    </row>
    <row r="118" spans="1:11">
      <c r="A118" s="2">
        <v>111</v>
      </c>
      <c r="B118" s="2">
        <v>377</v>
      </c>
      <c r="C118" s="24">
        <v>2.584490740740741E-2</v>
      </c>
      <c r="D118" s="25" t="s">
        <v>211</v>
      </c>
      <c r="E118" s="19" t="s">
        <v>50</v>
      </c>
      <c r="F118" s="25" t="s">
        <v>51</v>
      </c>
      <c r="G118" s="25" t="s">
        <v>51</v>
      </c>
      <c r="H118" s="25" t="s">
        <v>130</v>
      </c>
      <c r="I118" s="25">
        <v>189</v>
      </c>
      <c r="J118" s="25" t="s">
        <v>131</v>
      </c>
      <c r="K118" s="25">
        <v>107</v>
      </c>
    </row>
    <row r="119" spans="1:11">
      <c r="A119" s="2">
        <v>112</v>
      </c>
      <c r="B119" s="2">
        <v>576</v>
      </c>
      <c r="C119" s="24">
        <v>2.5914351851851855E-2</v>
      </c>
      <c r="D119" s="25" t="s">
        <v>212</v>
      </c>
      <c r="E119" s="19" t="s">
        <v>90</v>
      </c>
      <c r="F119" s="25" t="s">
        <v>91</v>
      </c>
      <c r="G119" s="25" t="s">
        <v>91</v>
      </c>
      <c r="H119" s="25" t="s">
        <v>48</v>
      </c>
      <c r="I119" s="25">
        <v>204</v>
      </c>
      <c r="J119" s="25" t="s">
        <v>44</v>
      </c>
      <c r="K119" s="25">
        <v>108</v>
      </c>
    </row>
    <row r="120" spans="1:11">
      <c r="A120" s="2">
        <v>113</v>
      </c>
      <c r="B120" s="2">
        <v>270</v>
      </c>
      <c r="C120" s="24">
        <v>2.5914351851851855E-2</v>
      </c>
      <c r="D120" s="25" t="s">
        <v>213</v>
      </c>
      <c r="E120" s="19" t="s">
        <v>74</v>
      </c>
      <c r="F120" s="25" t="s">
        <v>75</v>
      </c>
      <c r="G120" s="25" t="s">
        <v>26</v>
      </c>
      <c r="H120" s="25" t="s">
        <v>48</v>
      </c>
      <c r="I120" s="25">
        <v>203</v>
      </c>
      <c r="J120" s="25" t="s">
        <v>82</v>
      </c>
      <c r="K120" s="25" t="s">
        <v>82</v>
      </c>
    </row>
    <row r="121" spans="1:11">
      <c r="A121" s="2">
        <v>114</v>
      </c>
      <c r="B121" s="2">
        <v>422</v>
      </c>
      <c r="C121" s="24">
        <v>2.6006944444444447E-2</v>
      </c>
      <c r="D121" s="25" t="s">
        <v>214</v>
      </c>
      <c r="E121" s="19" t="s">
        <v>120</v>
      </c>
      <c r="F121" s="25" t="s">
        <v>121</v>
      </c>
      <c r="G121" s="25" t="s">
        <v>121</v>
      </c>
      <c r="H121" s="25" t="s">
        <v>27</v>
      </c>
      <c r="I121" s="25">
        <v>202</v>
      </c>
      <c r="J121" s="25" t="s">
        <v>29</v>
      </c>
      <c r="K121" s="25">
        <v>109</v>
      </c>
    </row>
    <row r="122" spans="1:11">
      <c r="A122" s="2">
        <v>115</v>
      </c>
      <c r="B122" s="2">
        <v>80</v>
      </c>
      <c r="C122" s="24">
        <v>2.6041666666666668E-2</v>
      </c>
      <c r="D122" s="25" t="s">
        <v>215</v>
      </c>
      <c r="E122" s="19" t="s">
        <v>109</v>
      </c>
      <c r="F122" s="25" t="s">
        <v>110</v>
      </c>
      <c r="G122" s="25" t="s">
        <v>110</v>
      </c>
      <c r="H122" s="25" t="s">
        <v>193</v>
      </c>
      <c r="I122" s="25">
        <v>188</v>
      </c>
      <c r="J122" s="25" t="s">
        <v>194</v>
      </c>
      <c r="K122" s="25">
        <v>110</v>
      </c>
    </row>
    <row r="123" spans="1:11">
      <c r="A123" s="2">
        <v>116</v>
      </c>
      <c r="B123" s="2">
        <v>415</v>
      </c>
      <c r="C123" s="24">
        <v>2.6087962962962966E-2</v>
      </c>
      <c r="D123" s="25" t="s">
        <v>216</v>
      </c>
      <c r="E123" s="19" t="s">
        <v>120</v>
      </c>
      <c r="F123" s="25" t="s">
        <v>121</v>
      </c>
      <c r="G123" s="25" t="s">
        <v>121</v>
      </c>
      <c r="H123" s="25" t="s">
        <v>55</v>
      </c>
      <c r="I123" s="25">
        <v>201</v>
      </c>
      <c r="J123" s="25" t="s">
        <v>56</v>
      </c>
      <c r="K123" s="25">
        <v>111</v>
      </c>
    </row>
    <row r="124" spans="1:11">
      <c r="A124" s="2">
        <v>117</v>
      </c>
      <c r="B124" s="2">
        <v>698</v>
      </c>
      <c r="C124" s="24">
        <v>2.6111111111111113E-2</v>
      </c>
      <c r="D124" s="25" t="s">
        <v>217</v>
      </c>
      <c r="E124" s="19" t="s">
        <v>87</v>
      </c>
      <c r="F124" s="25" t="s">
        <v>88</v>
      </c>
      <c r="G124" s="25" t="s">
        <v>88</v>
      </c>
      <c r="H124" s="25" t="s">
        <v>166</v>
      </c>
      <c r="I124" s="25">
        <v>200</v>
      </c>
      <c r="J124" s="25" t="s">
        <v>167</v>
      </c>
      <c r="K124" s="25">
        <v>112</v>
      </c>
    </row>
    <row r="125" spans="1:11">
      <c r="A125" s="2">
        <v>118</v>
      </c>
      <c r="B125" s="2">
        <v>120</v>
      </c>
      <c r="C125" s="24">
        <v>2.6122685185185183E-2</v>
      </c>
      <c r="D125" s="25" t="s">
        <v>218</v>
      </c>
      <c r="E125" s="19" t="s">
        <v>170</v>
      </c>
      <c r="F125" s="25" t="s">
        <v>171</v>
      </c>
      <c r="G125" s="25" t="s">
        <v>60</v>
      </c>
      <c r="H125" s="25" t="s">
        <v>166</v>
      </c>
      <c r="I125" s="25">
        <v>199</v>
      </c>
      <c r="J125" s="25" t="s">
        <v>167</v>
      </c>
      <c r="K125" s="25">
        <v>113</v>
      </c>
    </row>
    <row r="126" spans="1:11">
      <c r="A126" s="2">
        <v>119</v>
      </c>
      <c r="B126" s="2">
        <v>369</v>
      </c>
      <c r="C126" s="24">
        <v>2.613425925925926E-2</v>
      </c>
      <c r="D126" s="25" t="s">
        <v>219</v>
      </c>
      <c r="E126" s="19" t="s">
        <v>50</v>
      </c>
      <c r="F126" s="25" t="s">
        <v>51</v>
      </c>
      <c r="G126" s="25" t="s">
        <v>51</v>
      </c>
      <c r="H126" s="25" t="s">
        <v>142</v>
      </c>
      <c r="I126" s="25">
        <v>187</v>
      </c>
      <c r="J126" s="25" t="s">
        <v>101</v>
      </c>
      <c r="K126" s="25">
        <v>114</v>
      </c>
    </row>
    <row r="127" spans="1:11">
      <c r="A127" s="2">
        <v>120</v>
      </c>
      <c r="B127" s="2">
        <v>89</v>
      </c>
      <c r="C127" s="24">
        <v>2.6215277777777778E-2</v>
      </c>
      <c r="D127" s="25" t="s">
        <v>220</v>
      </c>
      <c r="E127" s="19" t="s">
        <v>109</v>
      </c>
      <c r="F127" s="25" t="s">
        <v>110</v>
      </c>
      <c r="G127" s="25" t="s">
        <v>110</v>
      </c>
      <c r="H127" s="25" t="s">
        <v>188</v>
      </c>
      <c r="I127" s="25">
        <v>186</v>
      </c>
      <c r="J127" s="25" t="s">
        <v>189</v>
      </c>
      <c r="K127" s="25">
        <v>115</v>
      </c>
    </row>
    <row r="128" spans="1:11">
      <c r="A128" s="2">
        <v>121</v>
      </c>
      <c r="B128" s="2">
        <v>701</v>
      </c>
      <c r="C128" s="24">
        <v>2.6273148148148153E-2</v>
      </c>
      <c r="D128" s="25" t="s">
        <v>221</v>
      </c>
      <c r="E128" s="19" t="s">
        <v>68</v>
      </c>
      <c r="F128" s="25" t="s">
        <v>69</v>
      </c>
      <c r="G128" s="25" t="s">
        <v>60</v>
      </c>
      <c r="H128" s="25" t="s">
        <v>193</v>
      </c>
      <c r="I128" s="25">
        <v>185</v>
      </c>
      <c r="J128" s="25" t="s">
        <v>222</v>
      </c>
      <c r="K128" s="25">
        <v>116</v>
      </c>
    </row>
    <row r="129" spans="1:11">
      <c r="A129" s="2">
        <v>122</v>
      </c>
      <c r="B129" s="2">
        <v>244</v>
      </c>
      <c r="C129" s="24">
        <v>2.630787037037037E-2</v>
      </c>
      <c r="D129" s="25" t="s">
        <v>223</v>
      </c>
      <c r="E129" s="19" t="s">
        <v>68</v>
      </c>
      <c r="F129" s="25" t="s">
        <v>69</v>
      </c>
      <c r="G129" s="25" t="s">
        <v>60</v>
      </c>
      <c r="H129" s="25" t="s">
        <v>36</v>
      </c>
      <c r="I129" s="25">
        <v>198</v>
      </c>
      <c r="J129" s="25" t="s">
        <v>95</v>
      </c>
      <c r="K129" s="25">
        <v>117</v>
      </c>
    </row>
    <row r="130" spans="1:11">
      <c r="A130" s="2">
        <v>123</v>
      </c>
      <c r="B130" s="2">
        <v>43</v>
      </c>
      <c r="C130" s="24">
        <v>2.631944444444444E-2</v>
      </c>
      <c r="D130" s="25" t="s">
        <v>224</v>
      </c>
      <c r="E130" s="19" t="s">
        <v>31</v>
      </c>
      <c r="F130" s="25" t="s">
        <v>32</v>
      </c>
      <c r="G130" s="25" t="s">
        <v>32</v>
      </c>
      <c r="H130" s="25" t="s">
        <v>48</v>
      </c>
      <c r="I130" s="25">
        <v>197</v>
      </c>
      <c r="J130" s="25" t="s">
        <v>79</v>
      </c>
      <c r="K130" s="25">
        <v>118</v>
      </c>
    </row>
    <row r="131" spans="1:11">
      <c r="A131" s="2">
        <v>124</v>
      </c>
      <c r="B131" s="2">
        <v>555</v>
      </c>
      <c r="C131" s="24">
        <v>2.6331018518518517E-2</v>
      </c>
      <c r="D131" s="25" t="s">
        <v>225</v>
      </c>
      <c r="E131" s="19" t="s">
        <v>90</v>
      </c>
      <c r="F131" s="25" t="s">
        <v>91</v>
      </c>
      <c r="G131" s="25" t="s">
        <v>91</v>
      </c>
      <c r="H131" s="25" t="s">
        <v>48</v>
      </c>
      <c r="I131" s="25">
        <v>196</v>
      </c>
      <c r="J131" s="25" t="s">
        <v>79</v>
      </c>
      <c r="K131" s="25">
        <v>119</v>
      </c>
    </row>
    <row r="132" spans="1:11">
      <c r="A132" s="2">
        <v>125</v>
      </c>
      <c r="B132" s="2">
        <v>396</v>
      </c>
      <c r="C132" s="24">
        <v>2.6342592592592588E-2</v>
      </c>
      <c r="D132" s="25" t="s">
        <v>226</v>
      </c>
      <c r="E132" s="19" t="s">
        <v>87</v>
      </c>
      <c r="F132" s="25" t="s">
        <v>88</v>
      </c>
      <c r="G132" s="25" t="s">
        <v>88</v>
      </c>
      <c r="H132" s="25" t="s">
        <v>166</v>
      </c>
      <c r="I132" s="25">
        <v>195</v>
      </c>
      <c r="J132" s="25" t="s">
        <v>191</v>
      </c>
      <c r="K132" s="25">
        <v>120</v>
      </c>
    </row>
    <row r="133" spans="1:11">
      <c r="A133" s="2">
        <v>126</v>
      </c>
      <c r="B133" s="2">
        <v>652</v>
      </c>
      <c r="C133" s="24">
        <v>2.6365740740740742E-2</v>
      </c>
      <c r="D133" s="25" t="s">
        <v>227</v>
      </c>
      <c r="E133" s="19" t="s">
        <v>156</v>
      </c>
      <c r="F133" s="25" t="s">
        <v>157</v>
      </c>
      <c r="G133" s="25" t="s">
        <v>20</v>
      </c>
      <c r="H133" s="25" t="s">
        <v>123</v>
      </c>
      <c r="I133" s="25">
        <v>194</v>
      </c>
      <c r="J133" s="25" t="s">
        <v>56</v>
      </c>
      <c r="K133" s="25">
        <v>121</v>
      </c>
    </row>
    <row r="134" spans="1:11">
      <c r="A134" s="2">
        <v>127</v>
      </c>
      <c r="B134" s="2">
        <v>44</v>
      </c>
      <c r="C134" s="24">
        <v>2.6377314814814815E-2</v>
      </c>
      <c r="D134" s="25" t="s">
        <v>228</v>
      </c>
      <c r="E134" s="19" t="s">
        <v>31</v>
      </c>
      <c r="F134" s="25" t="s">
        <v>32</v>
      </c>
      <c r="G134" s="25" t="s">
        <v>32</v>
      </c>
      <c r="H134" s="25" t="s">
        <v>193</v>
      </c>
      <c r="I134" s="25">
        <v>184</v>
      </c>
      <c r="J134" s="25" t="s">
        <v>222</v>
      </c>
      <c r="K134" s="25">
        <v>122</v>
      </c>
    </row>
    <row r="135" spans="1:11">
      <c r="A135" s="2">
        <v>128</v>
      </c>
      <c r="B135" s="2">
        <v>233</v>
      </c>
      <c r="C135" s="24">
        <v>2.6412037037037036E-2</v>
      </c>
      <c r="D135" s="25" t="s">
        <v>229</v>
      </c>
      <c r="E135" s="19" t="s">
        <v>68</v>
      </c>
      <c r="F135" s="25" t="s">
        <v>69</v>
      </c>
      <c r="G135" s="25" t="s">
        <v>60</v>
      </c>
      <c r="H135" s="25" t="s">
        <v>142</v>
      </c>
      <c r="I135" s="25">
        <v>183</v>
      </c>
      <c r="J135" s="25" t="s">
        <v>159</v>
      </c>
      <c r="K135" s="25">
        <v>123</v>
      </c>
    </row>
    <row r="136" spans="1:11">
      <c r="A136" s="2">
        <v>129</v>
      </c>
      <c r="B136" s="2">
        <v>389</v>
      </c>
      <c r="C136" s="24">
        <v>2.6446759259259264E-2</v>
      </c>
      <c r="D136" s="25" t="s">
        <v>230</v>
      </c>
      <c r="E136" s="19" t="s">
        <v>87</v>
      </c>
      <c r="F136" s="25" t="s">
        <v>88</v>
      </c>
      <c r="G136" s="25" t="s">
        <v>88</v>
      </c>
      <c r="H136" s="25" t="s">
        <v>83</v>
      </c>
      <c r="I136" s="25">
        <v>182</v>
      </c>
      <c r="J136" s="25" t="s">
        <v>101</v>
      </c>
      <c r="K136" s="25">
        <v>124</v>
      </c>
    </row>
    <row r="137" spans="1:11">
      <c r="A137" s="2">
        <v>130</v>
      </c>
      <c r="B137" s="2">
        <v>94</v>
      </c>
      <c r="C137" s="24">
        <v>2.6481481481481481E-2</v>
      </c>
      <c r="D137" s="25" t="s">
        <v>231</v>
      </c>
      <c r="E137" s="19" t="s">
        <v>58</v>
      </c>
      <c r="F137" s="25" t="s">
        <v>59</v>
      </c>
      <c r="G137" s="25" t="s">
        <v>60</v>
      </c>
      <c r="H137" s="25" t="s">
        <v>55</v>
      </c>
      <c r="I137" s="25">
        <v>193</v>
      </c>
      <c r="J137" s="25" t="s">
        <v>113</v>
      </c>
      <c r="K137" s="25">
        <v>125</v>
      </c>
    </row>
    <row r="138" spans="1:11">
      <c r="A138" s="2">
        <v>131</v>
      </c>
      <c r="B138" s="2">
        <v>707</v>
      </c>
      <c r="C138" s="24">
        <v>2.6562499999999999E-2</v>
      </c>
      <c r="D138" s="25" t="s">
        <v>232</v>
      </c>
      <c r="E138" s="19" t="s">
        <v>31</v>
      </c>
      <c r="F138" s="25" t="s">
        <v>32</v>
      </c>
      <c r="G138" s="25" t="s">
        <v>32</v>
      </c>
      <c r="H138" s="25" t="s">
        <v>123</v>
      </c>
      <c r="I138" s="25">
        <v>192</v>
      </c>
      <c r="J138" s="25" t="s">
        <v>93</v>
      </c>
      <c r="K138" s="25">
        <v>126</v>
      </c>
    </row>
    <row r="139" spans="1:11">
      <c r="A139" s="2">
        <v>132</v>
      </c>
      <c r="B139" s="2">
        <v>426</v>
      </c>
      <c r="C139" s="24">
        <v>2.6620370370370374E-2</v>
      </c>
      <c r="D139" s="25" t="s">
        <v>233</v>
      </c>
      <c r="E139" s="19" t="s">
        <v>120</v>
      </c>
      <c r="F139" s="25" t="s">
        <v>121</v>
      </c>
      <c r="G139" s="25" t="s">
        <v>121</v>
      </c>
      <c r="H139" s="25" t="s">
        <v>83</v>
      </c>
      <c r="I139" s="25">
        <v>181</v>
      </c>
      <c r="J139" s="25" t="s">
        <v>101</v>
      </c>
      <c r="K139" s="25">
        <v>127</v>
      </c>
    </row>
    <row r="140" spans="1:11">
      <c r="A140" s="2">
        <v>133</v>
      </c>
      <c r="B140" s="2">
        <v>409</v>
      </c>
      <c r="C140" s="24">
        <v>2.6631944444444444E-2</v>
      </c>
      <c r="D140" s="25" t="s">
        <v>234</v>
      </c>
      <c r="E140" s="19" t="s">
        <v>120</v>
      </c>
      <c r="F140" s="25" t="s">
        <v>121</v>
      </c>
      <c r="G140" s="25" t="s">
        <v>121</v>
      </c>
      <c r="H140" s="25" t="s">
        <v>21</v>
      </c>
      <c r="I140" s="25">
        <v>191</v>
      </c>
      <c r="J140" s="25" t="s">
        <v>34</v>
      </c>
      <c r="K140" s="25">
        <v>128</v>
      </c>
    </row>
    <row r="141" spans="1:11">
      <c r="A141" s="2">
        <v>134</v>
      </c>
      <c r="B141" s="2">
        <v>173</v>
      </c>
      <c r="C141" s="24">
        <v>2.6655092592592591E-2</v>
      </c>
      <c r="D141" s="25" t="s">
        <v>235</v>
      </c>
      <c r="E141" s="19" t="s">
        <v>115</v>
      </c>
      <c r="F141" s="25" t="s">
        <v>116</v>
      </c>
      <c r="G141" s="25" t="s">
        <v>116</v>
      </c>
      <c r="H141" s="25" t="s">
        <v>55</v>
      </c>
      <c r="I141" s="25">
        <v>190</v>
      </c>
      <c r="J141" s="25" t="s">
        <v>56</v>
      </c>
      <c r="K141" s="25">
        <v>129</v>
      </c>
    </row>
    <row r="142" spans="1:11">
      <c r="A142" s="2">
        <v>135</v>
      </c>
      <c r="B142" s="2">
        <v>715</v>
      </c>
      <c r="C142" s="24">
        <v>2.6712962962962966E-2</v>
      </c>
      <c r="D142" s="25" t="s">
        <v>236</v>
      </c>
      <c r="E142" s="19" t="s">
        <v>31</v>
      </c>
      <c r="F142" s="25" t="s">
        <v>32</v>
      </c>
      <c r="G142" s="25" t="s">
        <v>32</v>
      </c>
      <c r="H142" s="25" t="s">
        <v>55</v>
      </c>
      <c r="I142" s="25">
        <v>189</v>
      </c>
      <c r="J142" s="25" t="s">
        <v>95</v>
      </c>
      <c r="K142" s="25">
        <v>130</v>
      </c>
    </row>
    <row r="143" spans="1:11">
      <c r="A143" s="2">
        <v>136</v>
      </c>
      <c r="B143" s="2">
        <v>449</v>
      </c>
      <c r="C143" s="24">
        <v>2.6759259259259257E-2</v>
      </c>
      <c r="D143" s="25" t="s">
        <v>237</v>
      </c>
      <c r="E143" s="19" t="s">
        <v>39</v>
      </c>
      <c r="F143" s="25" t="s">
        <v>40</v>
      </c>
      <c r="G143" s="25" t="s">
        <v>40</v>
      </c>
      <c r="H143" s="25" t="s">
        <v>202</v>
      </c>
      <c r="I143" s="25">
        <v>188</v>
      </c>
      <c r="J143" s="25" t="s">
        <v>167</v>
      </c>
      <c r="K143" s="25">
        <v>131</v>
      </c>
    </row>
    <row r="144" spans="1:11">
      <c r="A144" s="2">
        <v>137</v>
      </c>
      <c r="B144" s="2">
        <v>541</v>
      </c>
      <c r="C144" s="24">
        <v>2.6782407407407408E-2</v>
      </c>
      <c r="D144" s="25" t="s">
        <v>238</v>
      </c>
      <c r="E144" s="19" t="s">
        <v>24</v>
      </c>
      <c r="F144" s="25" t="s">
        <v>25</v>
      </c>
      <c r="G144" s="25" t="s">
        <v>26</v>
      </c>
      <c r="H144" s="25" t="s">
        <v>21</v>
      </c>
      <c r="I144" s="25">
        <v>187</v>
      </c>
      <c r="J144" s="25" t="s">
        <v>82</v>
      </c>
      <c r="K144" s="25" t="s">
        <v>82</v>
      </c>
    </row>
    <row r="145" spans="1:11">
      <c r="A145" s="2">
        <v>138</v>
      </c>
      <c r="B145" s="2">
        <v>689</v>
      </c>
      <c r="C145" s="24">
        <v>2.6817129629629632E-2</v>
      </c>
      <c r="D145" s="25" t="s">
        <v>239</v>
      </c>
      <c r="E145" s="19" t="s">
        <v>240</v>
      </c>
      <c r="F145" s="25" t="s">
        <v>241</v>
      </c>
      <c r="G145" s="25" t="s">
        <v>241</v>
      </c>
      <c r="H145" s="25" t="s">
        <v>48</v>
      </c>
      <c r="I145" s="25">
        <v>186</v>
      </c>
      <c r="J145" s="25" t="s">
        <v>37</v>
      </c>
      <c r="K145" s="25">
        <v>132</v>
      </c>
    </row>
    <row r="146" spans="1:11">
      <c r="A146" s="2">
        <v>139</v>
      </c>
      <c r="B146" s="2">
        <v>51</v>
      </c>
      <c r="C146" s="24">
        <v>2.6898148148148147E-2</v>
      </c>
      <c r="D146" s="25" t="s">
        <v>242</v>
      </c>
      <c r="E146" s="19" t="s">
        <v>31</v>
      </c>
      <c r="F146" s="25" t="s">
        <v>32</v>
      </c>
      <c r="G146" s="25" t="s">
        <v>32</v>
      </c>
      <c r="H146" s="25" t="s">
        <v>166</v>
      </c>
      <c r="I146" s="25">
        <v>185</v>
      </c>
      <c r="J146" s="25" t="s">
        <v>167</v>
      </c>
      <c r="K146" s="25">
        <v>133</v>
      </c>
    </row>
    <row r="147" spans="1:11">
      <c r="A147" s="2">
        <v>140</v>
      </c>
      <c r="B147" s="2">
        <v>693</v>
      </c>
      <c r="C147" s="24">
        <v>2.6909722222222224E-2</v>
      </c>
      <c r="D147" s="25" t="s">
        <v>243</v>
      </c>
      <c r="E147" s="19" t="s">
        <v>81</v>
      </c>
      <c r="F147" s="25" t="s">
        <v>82</v>
      </c>
      <c r="G147" s="25" t="s">
        <v>82</v>
      </c>
      <c r="H147" s="25" t="s">
        <v>123</v>
      </c>
      <c r="I147" s="25" t="s">
        <v>82</v>
      </c>
      <c r="J147" s="25" t="s">
        <v>82</v>
      </c>
      <c r="K147" s="25" t="s">
        <v>82</v>
      </c>
    </row>
    <row r="148" spans="1:11">
      <c r="A148" s="2">
        <v>141</v>
      </c>
      <c r="B148" s="2">
        <v>570</v>
      </c>
      <c r="C148" s="24">
        <v>2.6932870370370371E-2</v>
      </c>
      <c r="D148" s="25" t="s">
        <v>244</v>
      </c>
      <c r="E148" s="19" t="s">
        <v>90</v>
      </c>
      <c r="F148" s="25" t="s">
        <v>91</v>
      </c>
      <c r="G148" s="25" t="s">
        <v>91</v>
      </c>
      <c r="H148" s="25" t="s">
        <v>48</v>
      </c>
      <c r="I148" s="25">
        <v>184</v>
      </c>
      <c r="J148" s="25" t="s">
        <v>93</v>
      </c>
      <c r="K148" s="25">
        <v>134</v>
      </c>
    </row>
    <row r="149" spans="1:11">
      <c r="A149" s="2">
        <v>142</v>
      </c>
      <c r="B149" s="2">
        <v>658</v>
      </c>
      <c r="C149" s="24">
        <v>2.6956018518518522E-2</v>
      </c>
      <c r="D149" s="25" t="s">
        <v>245</v>
      </c>
      <c r="E149" s="19" t="s">
        <v>71</v>
      </c>
      <c r="F149" s="25" t="s">
        <v>72</v>
      </c>
      <c r="G149" s="25" t="s">
        <v>64</v>
      </c>
      <c r="H149" s="25" t="s">
        <v>166</v>
      </c>
      <c r="I149" s="25">
        <v>183</v>
      </c>
      <c r="J149" s="25" t="s">
        <v>167</v>
      </c>
      <c r="K149" s="25">
        <v>135</v>
      </c>
    </row>
    <row r="150" spans="1:11">
      <c r="A150" s="2">
        <v>143</v>
      </c>
      <c r="B150" s="2">
        <v>196</v>
      </c>
      <c r="C150" s="24">
        <v>2.7013888888888889E-2</v>
      </c>
      <c r="D150" s="25" t="s">
        <v>246</v>
      </c>
      <c r="E150" s="19" t="s">
        <v>115</v>
      </c>
      <c r="F150" s="25" t="s">
        <v>116</v>
      </c>
      <c r="G150" s="25" t="s">
        <v>116</v>
      </c>
      <c r="H150" s="25" t="s">
        <v>188</v>
      </c>
      <c r="I150" s="25">
        <v>180</v>
      </c>
      <c r="J150" s="25" t="s">
        <v>189</v>
      </c>
      <c r="K150" s="25">
        <v>136</v>
      </c>
    </row>
    <row r="151" spans="1:11">
      <c r="A151" s="2">
        <v>144</v>
      </c>
      <c r="B151" s="2">
        <v>9</v>
      </c>
      <c r="C151" s="24">
        <v>2.7013888888888889E-2</v>
      </c>
      <c r="D151" s="25" t="s">
        <v>247</v>
      </c>
      <c r="E151" s="19" t="s">
        <v>31</v>
      </c>
      <c r="F151" s="25" t="s">
        <v>32</v>
      </c>
      <c r="G151" s="25" t="s">
        <v>32</v>
      </c>
      <c r="H151" s="25" t="s">
        <v>55</v>
      </c>
      <c r="I151" s="25">
        <v>182</v>
      </c>
      <c r="J151" s="25" t="s">
        <v>113</v>
      </c>
      <c r="K151" s="25">
        <v>137</v>
      </c>
    </row>
    <row r="152" spans="1:11">
      <c r="A152" s="2">
        <v>145</v>
      </c>
      <c r="B152" s="2">
        <v>465</v>
      </c>
      <c r="C152" s="24">
        <v>2.7037037037037037E-2</v>
      </c>
      <c r="D152" s="25" t="s">
        <v>248</v>
      </c>
      <c r="E152" s="19" t="s">
        <v>39</v>
      </c>
      <c r="F152" s="25" t="s">
        <v>40</v>
      </c>
      <c r="G152" s="25" t="s">
        <v>40</v>
      </c>
      <c r="H152" s="25" t="s">
        <v>48</v>
      </c>
      <c r="I152" s="25">
        <v>181</v>
      </c>
      <c r="J152" s="25" t="s">
        <v>95</v>
      </c>
      <c r="K152" s="25">
        <v>138</v>
      </c>
    </row>
    <row r="153" spans="1:11">
      <c r="A153" s="2">
        <v>146</v>
      </c>
      <c r="B153" s="2">
        <v>527</v>
      </c>
      <c r="C153" s="24">
        <v>2.7037037037037037E-2</v>
      </c>
      <c r="D153" s="25" t="s">
        <v>249</v>
      </c>
      <c r="E153" s="19" t="s">
        <v>24</v>
      </c>
      <c r="F153" s="25" t="s">
        <v>25</v>
      </c>
      <c r="G153" s="25" t="s">
        <v>26</v>
      </c>
      <c r="H153" s="25" t="s">
        <v>250</v>
      </c>
      <c r="I153" s="25">
        <v>179</v>
      </c>
      <c r="J153" s="25" t="s">
        <v>251</v>
      </c>
      <c r="K153" s="25">
        <v>139</v>
      </c>
    </row>
    <row r="154" spans="1:11">
      <c r="A154" s="2">
        <v>147</v>
      </c>
      <c r="B154" s="2">
        <v>345</v>
      </c>
      <c r="C154" s="24">
        <v>2.7071759259259257E-2</v>
      </c>
      <c r="D154" s="25" t="s">
        <v>252</v>
      </c>
      <c r="E154" s="19" t="s">
        <v>46</v>
      </c>
      <c r="F154" s="25" t="s">
        <v>47</v>
      </c>
      <c r="G154" s="25" t="s">
        <v>47</v>
      </c>
      <c r="H154" s="25" t="s">
        <v>188</v>
      </c>
      <c r="I154" s="25">
        <v>178</v>
      </c>
      <c r="J154" s="25" t="s">
        <v>189</v>
      </c>
      <c r="K154" s="25">
        <v>140</v>
      </c>
    </row>
    <row r="155" spans="1:11">
      <c r="A155" s="2">
        <v>148</v>
      </c>
      <c r="B155" s="2">
        <v>8</v>
      </c>
      <c r="C155" s="24">
        <v>2.7152777777777779E-2</v>
      </c>
      <c r="D155" s="25" t="s">
        <v>253</v>
      </c>
      <c r="E155" s="19" t="s">
        <v>240</v>
      </c>
      <c r="F155" s="25" t="s">
        <v>241</v>
      </c>
      <c r="G155" s="25" t="s">
        <v>241</v>
      </c>
      <c r="H155" s="25" t="s">
        <v>123</v>
      </c>
      <c r="I155" s="25">
        <v>180</v>
      </c>
      <c r="J155" s="25" t="s">
        <v>56</v>
      </c>
      <c r="K155" s="25">
        <v>141</v>
      </c>
    </row>
    <row r="156" spans="1:11">
      <c r="A156" s="2">
        <v>149</v>
      </c>
      <c r="B156" s="2">
        <v>534</v>
      </c>
      <c r="C156" s="24">
        <v>2.7175925925925926E-2</v>
      </c>
      <c r="D156" s="25" t="s">
        <v>254</v>
      </c>
      <c r="E156" s="19" t="s">
        <v>24</v>
      </c>
      <c r="F156" s="25" t="s">
        <v>25</v>
      </c>
      <c r="G156" s="25" t="s">
        <v>26</v>
      </c>
      <c r="H156" s="25" t="s">
        <v>27</v>
      </c>
      <c r="I156" s="25">
        <v>179</v>
      </c>
      <c r="J156" s="25" t="s">
        <v>82</v>
      </c>
      <c r="K156" s="25" t="s">
        <v>82</v>
      </c>
    </row>
    <row r="157" spans="1:11">
      <c r="A157" s="2">
        <v>150</v>
      </c>
      <c r="B157" s="2">
        <v>264</v>
      </c>
      <c r="C157" s="24">
        <v>2.71875E-2</v>
      </c>
      <c r="D157" s="25" t="s">
        <v>255</v>
      </c>
      <c r="E157" s="19" t="s">
        <v>74</v>
      </c>
      <c r="F157" s="25" t="s">
        <v>75</v>
      </c>
      <c r="G157" s="25" t="s">
        <v>26</v>
      </c>
      <c r="H157" s="25" t="s">
        <v>83</v>
      </c>
      <c r="I157" s="25">
        <v>177</v>
      </c>
      <c r="J157" s="25" t="s">
        <v>256</v>
      </c>
      <c r="K157" s="25">
        <v>142</v>
      </c>
    </row>
    <row r="158" spans="1:11">
      <c r="A158" s="2">
        <v>151</v>
      </c>
      <c r="B158" s="2">
        <v>189</v>
      </c>
      <c r="C158" s="24">
        <v>2.7199074074074073E-2</v>
      </c>
      <c r="D158" s="25" t="s">
        <v>257</v>
      </c>
      <c r="E158" s="19" t="s">
        <v>115</v>
      </c>
      <c r="F158" s="25" t="s">
        <v>116</v>
      </c>
      <c r="G158" s="25" t="s">
        <v>116</v>
      </c>
      <c r="H158" s="25" t="s">
        <v>166</v>
      </c>
      <c r="I158" s="25">
        <v>178</v>
      </c>
      <c r="J158" s="25" t="s">
        <v>167</v>
      </c>
      <c r="K158" s="25">
        <v>143</v>
      </c>
    </row>
    <row r="159" spans="1:11">
      <c r="A159" s="2">
        <v>152</v>
      </c>
      <c r="B159" s="2">
        <v>719</v>
      </c>
      <c r="C159" s="24">
        <v>2.7210648148148147E-2</v>
      </c>
      <c r="D159" s="25" t="s">
        <v>258</v>
      </c>
      <c r="E159" s="19">
        <v>0</v>
      </c>
      <c r="F159" s="25" t="s">
        <v>82</v>
      </c>
      <c r="G159" s="25" t="s">
        <v>82</v>
      </c>
      <c r="H159" s="25" t="s">
        <v>21</v>
      </c>
      <c r="I159" s="25" t="s">
        <v>82</v>
      </c>
      <c r="J159" s="25" t="s">
        <v>82</v>
      </c>
      <c r="K159" s="25" t="s">
        <v>82</v>
      </c>
    </row>
    <row r="160" spans="1:11">
      <c r="A160" s="2">
        <v>153</v>
      </c>
      <c r="B160" s="2">
        <v>293</v>
      </c>
      <c r="C160" s="24">
        <v>2.7233796296296298E-2</v>
      </c>
      <c r="D160" s="25" t="s">
        <v>259</v>
      </c>
      <c r="E160" s="19" t="s">
        <v>179</v>
      </c>
      <c r="F160" s="25" t="s">
        <v>180</v>
      </c>
      <c r="G160" s="25" t="s">
        <v>60</v>
      </c>
      <c r="H160" s="25" t="s">
        <v>123</v>
      </c>
      <c r="I160" s="25">
        <v>177</v>
      </c>
      <c r="J160" s="25" t="s">
        <v>150</v>
      </c>
      <c r="K160" s="25">
        <v>144</v>
      </c>
    </row>
    <row r="161" spans="1:11">
      <c r="A161" s="2">
        <v>154</v>
      </c>
      <c r="B161" s="2">
        <v>278</v>
      </c>
      <c r="C161" s="24">
        <v>2.7256944444444445E-2</v>
      </c>
      <c r="D161" s="25" t="s">
        <v>260</v>
      </c>
      <c r="E161" s="19" t="s">
        <v>179</v>
      </c>
      <c r="F161" s="25" t="s">
        <v>180</v>
      </c>
      <c r="G161" s="25" t="s">
        <v>60</v>
      </c>
      <c r="H161" s="25" t="s">
        <v>123</v>
      </c>
      <c r="I161" s="25">
        <v>176</v>
      </c>
      <c r="J161" s="25" t="s">
        <v>82</v>
      </c>
      <c r="K161" s="25" t="s">
        <v>82</v>
      </c>
    </row>
    <row r="162" spans="1:11">
      <c r="A162" s="2">
        <v>155</v>
      </c>
      <c r="B162" s="2">
        <v>151</v>
      </c>
      <c r="C162" s="24">
        <v>2.732638888888889E-2</v>
      </c>
      <c r="D162" s="25" t="s">
        <v>261</v>
      </c>
      <c r="E162" s="19" t="s">
        <v>53</v>
      </c>
      <c r="F162" s="25" t="s">
        <v>54</v>
      </c>
      <c r="G162" s="25" t="s">
        <v>54</v>
      </c>
      <c r="H162" s="25" t="s">
        <v>262</v>
      </c>
      <c r="I162" s="25">
        <v>175</v>
      </c>
      <c r="J162" s="25" t="s">
        <v>191</v>
      </c>
      <c r="K162" s="25">
        <v>145</v>
      </c>
    </row>
    <row r="163" spans="1:11">
      <c r="A163" s="2">
        <v>156</v>
      </c>
      <c r="B163" s="2">
        <v>593</v>
      </c>
      <c r="C163" s="24">
        <v>2.7418981481481485E-2</v>
      </c>
      <c r="D163" s="25" t="s">
        <v>263</v>
      </c>
      <c r="E163" s="19" t="s">
        <v>90</v>
      </c>
      <c r="F163" s="25" t="s">
        <v>91</v>
      </c>
      <c r="G163" s="25" t="s">
        <v>91</v>
      </c>
      <c r="H163" s="25" t="s">
        <v>27</v>
      </c>
      <c r="I163" s="25">
        <v>174</v>
      </c>
      <c r="J163" s="25" t="s">
        <v>95</v>
      </c>
      <c r="K163" s="25">
        <v>146</v>
      </c>
    </row>
    <row r="164" spans="1:11">
      <c r="A164" s="2">
        <v>157</v>
      </c>
      <c r="B164" s="2">
        <v>535</v>
      </c>
      <c r="C164" s="24">
        <v>2.7442129629629632E-2</v>
      </c>
      <c r="D164" s="25" t="s">
        <v>264</v>
      </c>
      <c r="E164" s="19" t="s">
        <v>24</v>
      </c>
      <c r="F164" s="25" t="s">
        <v>25</v>
      </c>
      <c r="G164" s="25" t="s">
        <v>26</v>
      </c>
      <c r="H164" s="25" t="s">
        <v>27</v>
      </c>
      <c r="I164" s="25">
        <v>173</v>
      </c>
      <c r="J164" s="25" t="s">
        <v>82</v>
      </c>
      <c r="K164" s="25" t="s">
        <v>82</v>
      </c>
    </row>
    <row r="165" spans="1:11">
      <c r="A165" s="2">
        <v>158</v>
      </c>
      <c r="B165" s="2">
        <v>524</v>
      </c>
      <c r="C165" s="24">
        <v>2.7453703703703702E-2</v>
      </c>
      <c r="D165" s="25" t="s">
        <v>265</v>
      </c>
      <c r="E165" s="19" t="s">
        <v>24</v>
      </c>
      <c r="F165" s="25" t="s">
        <v>25</v>
      </c>
      <c r="G165" s="25" t="s">
        <v>26</v>
      </c>
      <c r="H165" s="25" t="s">
        <v>83</v>
      </c>
      <c r="I165" s="25">
        <v>176</v>
      </c>
      <c r="J165" s="25" t="s">
        <v>266</v>
      </c>
      <c r="K165" s="25">
        <v>147</v>
      </c>
    </row>
    <row r="166" spans="1:11">
      <c r="A166" s="2">
        <v>159</v>
      </c>
      <c r="B166" s="2">
        <v>117</v>
      </c>
      <c r="C166" s="24">
        <v>2.7465277777777772E-2</v>
      </c>
      <c r="D166" s="25" t="s">
        <v>267</v>
      </c>
      <c r="E166" s="19" t="s">
        <v>170</v>
      </c>
      <c r="F166" s="25" t="s">
        <v>171</v>
      </c>
      <c r="G166" s="25" t="s">
        <v>60</v>
      </c>
      <c r="H166" s="25" t="s">
        <v>123</v>
      </c>
      <c r="I166" s="25">
        <v>172</v>
      </c>
      <c r="J166" s="25" t="s">
        <v>82</v>
      </c>
      <c r="K166" s="25" t="s">
        <v>82</v>
      </c>
    </row>
    <row r="167" spans="1:11">
      <c r="A167" s="2">
        <v>160</v>
      </c>
      <c r="B167" s="2">
        <v>21</v>
      </c>
      <c r="C167" s="24">
        <v>2.7569444444444448E-2</v>
      </c>
      <c r="D167" s="25" t="s">
        <v>268</v>
      </c>
      <c r="E167" s="19" t="s">
        <v>31</v>
      </c>
      <c r="F167" s="25" t="s">
        <v>32</v>
      </c>
      <c r="G167" s="25" t="s">
        <v>32</v>
      </c>
      <c r="H167" s="25" t="s">
        <v>55</v>
      </c>
      <c r="I167" s="25">
        <v>171</v>
      </c>
      <c r="J167" s="25" t="s">
        <v>150</v>
      </c>
      <c r="K167" s="25">
        <v>148</v>
      </c>
    </row>
    <row r="168" spans="1:11">
      <c r="A168" s="2">
        <v>161</v>
      </c>
      <c r="B168" s="2">
        <v>231</v>
      </c>
      <c r="C168" s="24">
        <v>2.7604166666666666E-2</v>
      </c>
      <c r="D168" s="25" t="s">
        <v>269</v>
      </c>
      <c r="E168" s="19" t="s">
        <v>68</v>
      </c>
      <c r="F168" s="25" t="s">
        <v>69</v>
      </c>
      <c r="G168" s="25" t="s">
        <v>60</v>
      </c>
      <c r="H168" s="25" t="s">
        <v>166</v>
      </c>
      <c r="I168" s="25">
        <v>170</v>
      </c>
      <c r="J168" s="25" t="s">
        <v>191</v>
      </c>
      <c r="K168" s="25">
        <v>149</v>
      </c>
    </row>
    <row r="169" spans="1:11">
      <c r="A169" s="2">
        <v>162</v>
      </c>
      <c r="B169" s="2">
        <v>125</v>
      </c>
      <c r="C169" s="24">
        <v>2.7662037037037041E-2</v>
      </c>
      <c r="D169" s="25" t="s">
        <v>270</v>
      </c>
      <c r="E169" s="19" t="s">
        <v>53</v>
      </c>
      <c r="F169" s="25" t="s">
        <v>54</v>
      </c>
      <c r="G169" s="25" t="s">
        <v>54</v>
      </c>
      <c r="H169" s="25" t="s">
        <v>36</v>
      </c>
      <c r="I169" s="25">
        <v>169</v>
      </c>
      <c r="J169" s="25" t="s">
        <v>29</v>
      </c>
      <c r="K169" s="25">
        <v>150</v>
      </c>
    </row>
    <row r="170" spans="1:11">
      <c r="A170" s="2">
        <v>163</v>
      </c>
      <c r="B170" s="2">
        <v>145</v>
      </c>
      <c r="C170" s="24">
        <v>2.7662037037037041E-2</v>
      </c>
      <c r="D170" s="25" t="s">
        <v>271</v>
      </c>
      <c r="E170" s="19" t="s">
        <v>53</v>
      </c>
      <c r="F170" s="25" t="s">
        <v>54</v>
      </c>
      <c r="G170" s="25" t="s">
        <v>54</v>
      </c>
      <c r="H170" s="25" t="s">
        <v>55</v>
      </c>
      <c r="I170" s="25">
        <v>168</v>
      </c>
      <c r="J170" s="25" t="s">
        <v>34</v>
      </c>
      <c r="K170" s="25">
        <v>151</v>
      </c>
    </row>
    <row r="171" spans="1:11">
      <c r="A171" s="2">
        <v>164</v>
      </c>
      <c r="B171" s="2">
        <v>595</v>
      </c>
      <c r="C171" s="24">
        <v>2.7685185185185188E-2</v>
      </c>
      <c r="D171" s="25" t="s">
        <v>272</v>
      </c>
      <c r="E171" s="19" t="s">
        <v>90</v>
      </c>
      <c r="F171" s="25" t="s">
        <v>91</v>
      </c>
      <c r="G171" s="25" t="s">
        <v>91</v>
      </c>
      <c r="H171" s="25" t="s">
        <v>202</v>
      </c>
      <c r="I171" s="25">
        <v>167</v>
      </c>
      <c r="J171" s="25" t="s">
        <v>167</v>
      </c>
      <c r="K171" s="25">
        <v>152</v>
      </c>
    </row>
    <row r="172" spans="1:11">
      <c r="A172" s="2">
        <v>165</v>
      </c>
      <c r="B172" s="2">
        <v>649</v>
      </c>
      <c r="C172" s="24">
        <v>2.7696759259259258E-2</v>
      </c>
      <c r="D172" s="25" t="s">
        <v>273</v>
      </c>
      <c r="E172" s="19" t="s">
        <v>156</v>
      </c>
      <c r="F172" s="25" t="s">
        <v>157</v>
      </c>
      <c r="G172" s="25" t="s">
        <v>20</v>
      </c>
      <c r="H172" s="25" t="s">
        <v>193</v>
      </c>
      <c r="I172" s="25">
        <v>175</v>
      </c>
      <c r="J172" s="25" t="s">
        <v>194</v>
      </c>
      <c r="K172" s="25">
        <v>153</v>
      </c>
    </row>
    <row r="173" spans="1:11">
      <c r="A173" s="2">
        <v>166</v>
      </c>
      <c r="B173" s="2">
        <v>579</v>
      </c>
      <c r="C173" s="24">
        <v>2.7708333333333331E-2</v>
      </c>
      <c r="D173" s="25" t="s">
        <v>274</v>
      </c>
      <c r="E173" s="19" t="s">
        <v>90</v>
      </c>
      <c r="F173" s="25" t="s">
        <v>91</v>
      </c>
      <c r="G173" s="25" t="s">
        <v>91</v>
      </c>
      <c r="H173" s="25" t="s">
        <v>193</v>
      </c>
      <c r="I173" s="25">
        <v>174</v>
      </c>
      <c r="J173" s="25" t="s">
        <v>194</v>
      </c>
      <c r="K173" s="25">
        <v>154</v>
      </c>
    </row>
    <row r="174" spans="1:11">
      <c r="A174" s="2">
        <v>167</v>
      </c>
      <c r="B174" s="2">
        <v>408</v>
      </c>
      <c r="C174" s="24">
        <v>2.7743055555555559E-2</v>
      </c>
      <c r="D174" s="25" t="s">
        <v>275</v>
      </c>
      <c r="E174" s="19" t="s">
        <v>120</v>
      </c>
      <c r="F174" s="25" t="s">
        <v>121</v>
      </c>
      <c r="G174" s="25" t="s">
        <v>121</v>
      </c>
      <c r="H174" s="25" t="s">
        <v>48</v>
      </c>
      <c r="I174" s="25">
        <v>166</v>
      </c>
      <c r="J174" s="25" t="s">
        <v>42</v>
      </c>
      <c r="K174" s="25">
        <v>155</v>
      </c>
    </row>
    <row r="175" spans="1:11">
      <c r="A175" s="2">
        <v>168</v>
      </c>
      <c r="B175" s="2">
        <v>261</v>
      </c>
      <c r="C175" s="24">
        <v>2.7777777777777776E-2</v>
      </c>
      <c r="D175" s="25" t="s">
        <v>276</v>
      </c>
      <c r="E175" s="19" t="s">
        <v>74</v>
      </c>
      <c r="F175" s="25" t="s">
        <v>75</v>
      </c>
      <c r="G175" s="25" t="s">
        <v>26</v>
      </c>
      <c r="H175" s="25" t="s">
        <v>55</v>
      </c>
      <c r="I175" s="25">
        <v>165</v>
      </c>
      <c r="J175" s="25" t="s">
        <v>135</v>
      </c>
      <c r="K175" s="25">
        <v>156</v>
      </c>
    </row>
    <row r="176" spans="1:11">
      <c r="A176" s="2">
        <v>169</v>
      </c>
      <c r="B176" s="2">
        <v>489</v>
      </c>
      <c r="C176" s="24">
        <v>2.7974537037037034E-2</v>
      </c>
      <c r="D176" s="25" t="s">
        <v>277</v>
      </c>
      <c r="E176" s="19" t="s">
        <v>39</v>
      </c>
      <c r="F176" s="25" t="s">
        <v>40</v>
      </c>
      <c r="G176" s="25" t="s">
        <v>40</v>
      </c>
      <c r="H176" s="25" t="s">
        <v>193</v>
      </c>
      <c r="I176" s="25">
        <v>173</v>
      </c>
      <c r="J176" s="25" t="s">
        <v>194</v>
      </c>
      <c r="K176" s="25">
        <v>157</v>
      </c>
    </row>
    <row r="177" spans="1:11">
      <c r="A177" s="2">
        <v>170</v>
      </c>
      <c r="B177" s="2">
        <v>13</v>
      </c>
      <c r="C177" s="24">
        <v>2.7997685185185184E-2</v>
      </c>
      <c r="D177" s="25" t="s">
        <v>278</v>
      </c>
      <c r="E177" s="19" t="s">
        <v>31</v>
      </c>
      <c r="F177" s="25" t="s">
        <v>32</v>
      </c>
      <c r="G177" s="25" t="s">
        <v>32</v>
      </c>
      <c r="H177" s="25" t="s">
        <v>188</v>
      </c>
      <c r="I177" s="25">
        <v>172</v>
      </c>
      <c r="J177" s="25" t="s">
        <v>189</v>
      </c>
      <c r="K177" s="25">
        <v>158</v>
      </c>
    </row>
    <row r="178" spans="1:11">
      <c r="A178" s="2">
        <v>171</v>
      </c>
      <c r="B178" s="2">
        <v>662</v>
      </c>
      <c r="C178" s="24">
        <v>2.8009259259259262E-2</v>
      </c>
      <c r="D178" s="25" t="s">
        <v>279</v>
      </c>
      <c r="E178" s="19" t="s">
        <v>71</v>
      </c>
      <c r="F178" s="25" t="s">
        <v>72</v>
      </c>
      <c r="G178" s="25" t="s">
        <v>64</v>
      </c>
      <c r="H178" s="25" t="s">
        <v>166</v>
      </c>
      <c r="I178" s="25">
        <v>164</v>
      </c>
      <c r="J178" s="25" t="s">
        <v>191</v>
      </c>
      <c r="K178" s="25">
        <v>159</v>
      </c>
    </row>
    <row r="179" spans="1:11">
      <c r="A179" s="2">
        <v>172</v>
      </c>
      <c r="B179" s="2">
        <v>417</v>
      </c>
      <c r="C179" s="24">
        <v>2.8020833333333332E-2</v>
      </c>
      <c r="D179" s="25" t="s">
        <v>280</v>
      </c>
      <c r="E179" s="19" t="s">
        <v>120</v>
      </c>
      <c r="F179" s="25" t="s">
        <v>121</v>
      </c>
      <c r="G179" s="25" t="s">
        <v>121</v>
      </c>
      <c r="H179" s="25" t="s">
        <v>83</v>
      </c>
      <c r="I179" s="25">
        <v>171</v>
      </c>
      <c r="J179" s="25" t="s">
        <v>159</v>
      </c>
      <c r="K179" s="25">
        <v>160</v>
      </c>
    </row>
    <row r="180" spans="1:11">
      <c r="A180" s="2">
        <v>173</v>
      </c>
      <c r="B180" s="2">
        <v>459</v>
      </c>
      <c r="C180" s="24">
        <v>2.8101851851851854E-2</v>
      </c>
      <c r="D180" s="25" t="s">
        <v>281</v>
      </c>
      <c r="E180" s="19" t="s">
        <v>39</v>
      </c>
      <c r="F180" s="25" t="s">
        <v>40</v>
      </c>
      <c r="G180" s="25" t="s">
        <v>40</v>
      </c>
      <c r="H180" s="25" t="s">
        <v>36</v>
      </c>
      <c r="I180" s="25">
        <v>163</v>
      </c>
      <c r="J180" s="25" t="s">
        <v>113</v>
      </c>
      <c r="K180" s="25">
        <v>161</v>
      </c>
    </row>
    <row r="181" spans="1:11">
      <c r="A181" s="2">
        <v>174</v>
      </c>
      <c r="B181" s="2">
        <v>474</v>
      </c>
      <c r="C181" s="24">
        <v>2.8113425925925927E-2</v>
      </c>
      <c r="D181" s="25" t="s">
        <v>282</v>
      </c>
      <c r="E181" s="19" t="s">
        <v>39</v>
      </c>
      <c r="F181" s="25" t="s">
        <v>40</v>
      </c>
      <c r="G181" s="25" t="s">
        <v>40</v>
      </c>
      <c r="H181" s="25" t="s">
        <v>166</v>
      </c>
      <c r="I181" s="25">
        <v>162</v>
      </c>
      <c r="J181" s="25" t="s">
        <v>191</v>
      </c>
      <c r="K181" s="25">
        <v>162</v>
      </c>
    </row>
    <row r="182" spans="1:11">
      <c r="A182" s="2">
        <v>175</v>
      </c>
      <c r="B182" s="2">
        <v>497</v>
      </c>
      <c r="C182" s="24">
        <v>2.8113425925925927E-2</v>
      </c>
      <c r="D182" s="25" t="s">
        <v>283</v>
      </c>
      <c r="E182" s="19" t="s">
        <v>39</v>
      </c>
      <c r="F182" s="25" t="s">
        <v>40</v>
      </c>
      <c r="G182" s="25" t="s">
        <v>40</v>
      </c>
      <c r="H182" s="25" t="s">
        <v>48</v>
      </c>
      <c r="I182" s="25">
        <v>161</v>
      </c>
      <c r="J182" s="25" t="s">
        <v>150</v>
      </c>
      <c r="K182" s="25">
        <v>163</v>
      </c>
    </row>
    <row r="183" spans="1:11">
      <c r="A183" s="2">
        <v>176</v>
      </c>
      <c r="B183" s="2">
        <v>157</v>
      </c>
      <c r="C183" s="24">
        <v>2.8125000000000001E-2</v>
      </c>
      <c r="D183" s="25" t="s">
        <v>284</v>
      </c>
      <c r="E183" s="19" t="s">
        <v>115</v>
      </c>
      <c r="F183" s="25" t="s">
        <v>116</v>
      </c>
      <c r="G183" s="25" t="s">
        <v>116</v>
      </c>
      <c r="H183" s="25" t="s">
        <v>83</v>
      </c>
      <c r="I183" s="25">
        <v>170</v>
      </c>
      <c r="J183" s="25" t="s">
        <v>101</v>
      </c>
      <c r="K183" s="25">
        <v>164</v>
      </c>
    </row>
    <row r="184" spans="1:11">
      <c r="A184" s="2">
        <v>177</v>
      </c>
      <c r="B184" s="2">
        <v>703</v>
      </c>
      <c r="C184" s="24">
        <v>2.8136574074074074E-2</v>
      </c>
      <c r="D184" s="25" t="s">
        <v>285</v>
      </c>
      <c r="E184" s="19">
        <v>0</v>
      </c>
      <c r="F184" s="25" t="s">
        <v>82</v>
      </c>
      <c r="G184" s="25" t="s">
        <v>82</v>
      </c>
      <c r="H184" s="25" t="s">
        <v>21</v>
      </c>
      <c r="I184" s="25" t="s">
        <v>82</v>
      </c>
      <c r="J184" s="25" t="s">
        <v>82</v>
      </c>
      <c r="K184" s="25" t="s">
        <v>82</v>
      </c>
    </row>
    <row r="185" spans="1:11">
      <c r="A185" s="2">
        <v>178</v>
      </c>
      <c r="B185" s="2">
        <v>363</v>
      </c>
      <c r="C185" s="24">
        <v>2.8194444444444442E-2</v>
      </c>
      <c r="D185" s="25" t="s">
        <v>286</v>
      </c>
      <c r="E185" s="19" t="s">
        <v>50</v>
      </c>
      <c r="F185" s="25" t="s">
        <v>51</v>
      </c>
      <c r="G185" s="25" t="s">
        <v>51</v>
      </c>
      <c r="H185" s="25" t="s">
        <v>202</v>
      </c>
      <c r="I185" s="25">
        <v>160</v>
      </c>
      <c r="J185" s="25" t="s">
        <v>167</v>
      </c>
      <c r="K185" s="25">
        <v>165</v>
      </c>
    </row>
    <row r="186" spans="1:11">
      <c r="A186" s="2">
        <v>179</v>
      </c>
      <c r="B186" s="2">
        <v>581</v>
      </c>
      <c r="C186" s="24">
        <v>2.8229166666666666E-2</v>
      </c>
      <c r="D186" s="25" t="s">
        <v>287</v>
      </c>
      <c r="E186" s="19" t="s">
        <v>90</v>
      </c>
      <c r="F186" s="25" t="s">
        <v>91</v>
      </c>
      <c r="G186" s="25" t="s">
        <v>91</v>
      </c>
      <c r="H186" s="25" t="s">
        <v>83</v>
      </c>
      <c r="I186" s="25">
        <v>169</v>
      </c>
      <c r="J186" s="25" t="s">
        <v>204</v>
      </c>
      <c r="K186" s="25">
        <v>166</v>
      </c>
    </row>
    <row r="187" spans="1:11">
      <c r="A187" s="2">
        <v>180</v>
      </c>
      <c r="B187" s="2">
        <v>14</v>
      </c>
      <c r="C187" s="24">
        <v>2.826388888888889E-2</v>
      </c>
      <c r="D187" s="25" t="s">
        <v>288</v>
      </c>
      <c r="E187" s="19" t="s">
        <v>31</v>
      </c>
      <c r="F187" s="25" t="s">
        <v>32</v>
      </c>
      <c r="G187" s="25" t="s">
        <v>32</v>
      </c>
      <c r="H187" s="25" t="s">
        <v>193</v>
      </c>
      <c r="I187" s="25">
        <v>168</v>
      </c>
      <c r="J187" s="25" t="s">
        <v>159</v>
      </c>
      <c r="K187" s="25">
        <v>167</v>
      </c>
    </row>
    <row r="188" spans="1:11">
      <c r="A188" s="2">
        <v>181</v>
      </c>
      <c r="B188" s="2">
        <v>681</v>
      </c>
      <c r="C188" s="24">
        <v>2.8298611111111111E-2</v>
      </c>
      <c r="D188" s="25" t="s">
        <v>289</v>
      </c>
      <c r="E188" s="19" t="s">
        <v>68</v>
      </c>
      <c r="F188" s="25" t="s">
        <v>69</v>
      </c>
      <c r="G188" s="25" t="s">
        <v>60</v>
      </c>
      <c r="H188" s="25" t="s">
        <v>48</v>
      </c>
      <c r="I188" s="25">
        <v>159</v>
      </c>
      <c r="J188" s="25" t="s">
        <v>82</v>
      </c>
      <c r="K188" s="25" t="s">
        <v>82</v>
      </c>
    </row>
    <row r="189" spans="1:11">
      <c r="A189" s="2">
        <v>182</v>
      </c>
      <c r="B189" s="2">
        <v>688</v>
      </c>
      <c r="C189" s="24">
        <v>2.8333333333333332E-2</v>
      </c>
      <c r="D189" s="25" t="s">
        <v>290</v>
      </c>
      <c r="E189" s="19" t="s">
        <v>240</v>
      </c>
      <c r="F189" s="25" t="s">
        <v>241</v>
      </c>
      <c r="G189" s="25" t="s">
        <v>241</v>
      </c>
      <c r="H189" s="25" t="s">
        <v>166</v>
      </c>
      <c r="I189" s="25">
        <v>158</v>
      </c>
      <c r="J189" s="25" t="s">
        <v>167</v>
      </c>
      <c r="K189" s="25">
        <v>168</v>
      </c>
    </row>
    <row r="190" spans="1:11">
      <c r="A190" s="2">
        <v>183</v>
      </c>
      <c r="B190" s="2">
        <v>67</v>
      </c>
      <c r="C190" s="24">
        <v>2.8356481481481483E-2</v>
      </c>
      <c r="D190" s="25" t="s">
        <v>291</v>
      </c>
      <c r="E190" s="19" t="s">
        <v>31</v>
      </c>
      <c r="F190" s="25" t="s">
        <v>32</v>
      </c>
      <c r="G190" s="25" t="s">
        <v>32</v>
      </c>
      <c r="H190" s="25" t="s">
        <v>166</v>
      </c>
      <c r="I190" s="25">
        <v>157</v>
      </c>
      <c r="J190" s="25" t="s">
        <v>191</v>
      </c>
      <c r="K190" s="25">
        <v>169</v>
      </c>
    </row>
    <row r="191" spans="1:11">
      <c r="A191" s="2">
        <v>184</v>
      </c>
      <c r="B191" s="2">
        <v>272</v>
      </c>
      <c r="C191" s="24">
        <v>2.8414351851851847E-2</v>
      </c>
      <c r="D191" s="25" t="s">
        <v>292</v>
      </c>
      <c r="E191" s="19" t="s">
        <v>74</v>
      </c>
      <c r="F191" s="25" t="s">
        <v>75</v>
      </c>
      <c r="G191" s="25" t="s">
        <v>26</v>
      </c>
      <c r="H191" s="25" t="s">
        <v>193</v>
      </c>
      <c r="I191" s="25">
        <v>167</v>
      </c>
      <c r="J191" s="25" t="s">
        <v>194</v>
      </c>
      <c r="K191" s="25">
        <v>170</v>
      </c>
    </row>
    <row r="192" spans="1:11">
      <c r="A192" s="2">
        <v>185</v>
      </c>
      <c r="B192" s="2">
        <v>111</v>
      </c>
      <c r="C192" s="24">
        <v>2.8449074074074075E-2</v>
      </c>
      <c r="D192" s="25" t="s">
        <v>293</v>
      </c>
      <c r="E192" s="19" t="s">
        <v>58</v>
      </c>
      <c r="F192" s="25" t="s">
        <v>59</v>
      </c>
      <c r="G192" s="25" t="s">
        <v>60</v>
      </c>
      <c r="H192" s="25" t="s">
        <v>193</v>
      </c>
      <c r="I192" s="25">
        <v>166</v>
      </c>
      <c r="J192" s="25" t="s">
        <v>204</v>
      </c>
      <c r="K192" s="25">
        <v>171</v>
      </c>
    </row>
    <row r="193" spans="1:11">
      <c r="A193" s="2">
        <v>186</v>
      </c>
      <c r="B193" s="2">
        <v>486</v>
      </c>
      <c r="C193" s="24">
        <v>2.8472222222222222E-2</v>
      </c>
      <c r="D193" s="25" t="s">
        <v>294</v>
      </c>
      <c r="E193" s="19" t="s">
        <v>39</v>
      </c>
      <c r="F193" s="25" t="s">
        <v>40</v>
      </c>
      <c r="G193" s="25" t="s">
        <v>40</v>
      </c>
      <c r="H193" s="25" t="s">
        <v>193</v>
      </c>
      <c r="I193" s="25">
        <v>165</v>
      </c>
      <c r="J193" s="25" t="s">
        <v>222</v>
      </c>
      <c r="K193" s="25">
        <v>172</v>
      </c>
    </row>
    <row r="194" spans="1:11">
      <c r="A194" s="2">
        <v>187</v>
      </c>
      <c r="B194" s="2">
        <v>22</v>
      </c>
      <c r="C194" s="24">
        <v>2.8715277777777781E-2</v>
      </c>
      <c r="D194" s="25" t="s">
        <v>295</v>
      </c>
      <c r="E194" s="19" t="s">
        <v>31</v>
      </c>
      <c r="F194" s="25" t="s">
        <v>32</v>
      </c>
      <c r="G194" s="25" t="s">
        <v>32</v>
      </c>
      <c r="H194" s="25" t="s">
        <v>202</v>
      </c>
      <c r="I194" s="25">
        <v>156</v>
      </c>
      <c r="J194" s="25" t="s">
        <v>82</v>
      </c>
      <c r="K194" s="25" t="s">
        <v>82</v>
      </c>
    </row>
    <row r="195" spans="1:11">
      <c r="A195" s="2">
        <v>188</v>
      </c>
      <c r="B195" s="2">
        <v>273</v>
      </c>
      <c r="C195" s="24">
        <v>2.8807870370370373E-2</v>
      </c>
      <c r="D195" s="25" t="s">
        <v>296</v>
      </c>
      <c r="E195" s="19" t="s">
        <v>74</v>
      </c>
      <c r="F195" s="25" t="s">
        <v>75</v>
      </c>
      <c r="G195" s="25" t="s">
        <v>26</v>
      </c>
      <c r="H195" s="25" t="s">
        <v>123</v>
      </c>
      <c r="I195" s="25">
        <v>155</v>
      </c>
      <c r="J195" s="25" t="s">
        <v>82</v>
      </c>
      <c r="K195" s="25" t="s">
        <v>82</v>
      </c>
    </row>
    <row r="196" spans="1:11">
      <c r="A196" s="2">
        <v>189</v>
      </c>
      <c r="B196" s="2">
        <v>60</v>
      </c>
      <c r="C196" s="24">
        <v>2.8912037037037038E-2</v>
      </c>
      <c r="D196" s="25" t="s">
        <v>297</v>
      </c>
      <c r="E196" s="19" t="s">
        <v>31</v>
      </c>
      <c r="F196" s="25" t="s">
        <v>32</v>
      </c>
      <c r="G196" s="25" t="s">
        <v>32</v>
      </c>
      <c r="H196" s="25" t="s">
        <v>130</v>
      </c>
      <c r="I196" s="25">
        <v>164</v>
      </c>
      <c r="J196" s="25" t="s">
        <v>131</v>
      </c>
      <c r="K196" s="25">
        <v>173</v>
      </c>
    </row>
    <row r="197" spans="1:11">
      <c r="A197" s="2">
        <v>190</v>
      </c>
      <c r="B197" s="2">
        <v>379</v>
      </c>
      <c r="C197" s="24">
        <v>2.8923611111111108E-2</v>
      </c>
      <c r="D197" s="25" t="s">
        <v>298</v>
      </c>
      <c r="E197" s="19" t="s">
        <v>87</v>
      </c>
      <c r="F197" s="25" t="s">
        <v>88</v>
      </c>
      <c r="G197" s="25" t="s">
        <v>88</v>
      </c>
      <c r="H197" s="25" t="s">
        <v>55</v>
      </c>
      <c r="I197" s="25">
        <v>154</v>
      </c>
      <c r="J197" s="25" t="s">
        <v>135</v>
      </c>
      <c r="K197" s="25">
        <v>174</v>
      </c>
    </row>
    <row r="198" spans="1:11">
      <c r="A198" s="2">
        <v>191</v>
      </c>
      <c r="B198" s="2">
        <v>41</v>
      </c>
      <c r="C198" s="24">
        <v>2.8946759259259255E-2</v>
      </c>
      <c r="D198" s="25" t="s">
        <v>299</v>
      </c>
      <c r="E198" s="19" t="s">
        <v>31</v>
      </c>
      <c r="F198" s="25" t="s">
        <v>32</v>
      </c>
      <c r="G198" s="25" t="s">
        <v>32</v>
      </c>
      <c r="H198" s="25" t="s">
        <v>123</v>
      </c>
      <c r="I198" s="25">
        <v>153</v>
      </c>
      <c r="J198" s="25" t="s">
        <v>82</v>
      </c>
      <c r="K198" s="25" t="s">
        <v>82</v>
      </c>
    </row>
    <row r="199" spans="1:11">
      <c r="A199" s="2">
        <v>192</v>
      </c>
      <c r="B199" s="2">
        <v>569</v>
      </c>
      <c r="C199" s="24">
        <v>2.8969907407407406E-2</v>
      </c>
      <c r="D199" s="25" t="s">
        <v>300</v>
      </c>
      <c r="E199" s="19" t="s">
        <v>90</v>
      </c>
      <c r="F199" s="25" t="s">
        <v>91</v>
      </c>
      <c r="G199" s="25" t="s">
        <v>91</v>
      </c>
      <c r="H199" s="25" t="s">
        <v>36</v>
      </c>
      <c r="I199" s="25">
        <v>152</v>
      </c>
      <c r="J199" s="25" t="s">
        <v>113</v>
      </c>
      <c r="K199" s="25">
        <v>175</v>
      </c>
    </row>
    <row r="200" spans="1:11">
      <c r="A200" s="2">
        <v>193</v>
      </c>
      <c r="B200" s="2">
        <v>613</v>
      </c>
      <c r="C200" s="24">
        <v>2.900462962962963E-2</v>
      </c>
      <c r="D200" s="25" t="s">
        <v>301</v>
      </c>
      <c r="E200" s="19" t="s">
        <v>18</v>
      </c>
      <c r="F200" s="25" t="s">
        <v>19</v>
      </c>
      <c r="G200" s="25" t="s">
        <v>20</v>
      </c>
      <c r="H200" s="25" t="s">
        <v>250</v>
      </c>
      <c r="I200" s="25">
        <v>163</v>
      </c>
      <c r="J200" s="25" t="s">
        <v>189</v>
      </c>
      <c r="K200" s="25">
        <v>176</v>
      </c>
    </row>
    <row r="201" spans="1:11">
      <c r="A201" s="2">
        <v>194</v>
      </c>
      <c r="B201" s="2">
        <v>471</v>
      </c>
      <c r="C201" s="24">
        <v>2.90162037037037E-2</v>
      </c>
      <c r="D201" s="25" t="s">
        <v>302</v>
      </c>
      <c r="E201" s="19" t="s">
        <v>39</v>
      </c>
      <c r="F201" s="25" t="s">
        <v>40</v>
      </c>
      <c r="G201" s="25" t="s">
        <v>40</v>
      </c>
      <c r="H201" s="25" t="s">
        <v>21</v>
      </c>
      <c r="I201" s="25">
        <v>151</v>
      </c>
      <c r="J201" s="25" t="s">
        <v>82</v>
      </c>
      <c r="K201" s="25" t="s">
        <v>82</v>
      </c>
    </row>
    <row r="202" spans="1:11">
      <c r="A202" s="2">
        <v>195</v>
      </c>
      <c r="B202" s="2">
        <v>52</v>
      </c>
      <c r="C202" s="24">
        <v>2.9027777777777777E-2</v>
      </c>
      <c r="D202" s="25" t="s">
        <v>303</v>
      </c>
      <c r="E202" s="19" t="s">
        <v>31</v>
      </c>
      <c r="F202" s="25" t="s">
        <v>32</v>
      </c>
      <c r="G202" s="25" t="s">
        <v>32</v>
      </c>
      <c r="H202" s="25" t="s">
        <v>207</v>
      </c>
      <c r="I202" s="25">
        <v>162</v>
      </c>
      <c r="J202" s="25" t="s">
        <v>204</v>
      </c>
      <c r="K202" s="25">
        <v>177</v>
      </c>
    </row>
    <row r="203" spans="1:11">
      <c r="A203" s="2">
        <v>196</v>
      </c>
      <c r="B203" s="2">
        <v>260</v>
      </c>
      <c r="C203" s="24">
        <v>2.9108796296296296E-2</v>
      </c>
      <c r="D203" s="25" t="s">
        <v>304</v>
      </c>
      <c r="E203" s="19" t="s">
        <v>74</v>
      </c>
      <c r="F203" s="25" t="s">
        <v>75</v>
      </c>
      <c r="G203" s="25" t="s">
        <v>26</v>
      </c>
      <c r="H203" s="25" t="s">
        <v>36</v>
      </c>
      <c r="I203" s="25">
        <v>150</v>
      </c>
      <c r="J203" s="25" t="s">
        <v>82</v>
      </c>
      <c r="K203" s="25" t="s">
        <v>82</v>
      </c>
    </row>
    <row r="204" spans="1:11">
      <c r="A204" s="2">
        <v>197</v>
      </c>
      <c r="B204" s="2">
        <v>402</v>
      </c>
      <c r="C204" s="24">
        <v>2.9166666666666664E-2</v>
      </c>
      <c r="D204" s="25" t="s">
        <v>305</v>
      </c>
      <c r="E204" s="19" t="s">
        <v>87</v>
      </c>
      <c r="F204" s="25" t="s">
        <v>88</v>
      </c>
      <c r="G204" s="25" t="s">
        <v>88</v>
      </c>
      <c r="H204" s="25" t="s">
        <v>123</v>
      </c>
      <c r="I204" s="25">
        <v>149</v>
      </c>
      <c r="J204" s="25" t="s">
        <v>37</v>
      </c>
      <c r="K204" s="25">
        <v>178</v>
      </c>
    </row>
    <row r="205" spans="1:11">
      <c r="A205" s="2">
        <v>198</v>
      </c>
      <c r="B205" s="2">
        <v>493</v>
      </c>
      <c r="C205" s="24">
        <v>2.9178240740740741E-2</v>
      </c>
      <c r="D205" s="25" t="s">
        <v>306</v>
      </c>
      <c r="E205" s="19" t="s">
        <v>39</v>
      </c>
      <c r="F205" s="25" t="s">
        <v>40</v>
      </c>
      <c r="G205" s="25" t="s">
        <v>40</v>
      </c>
      <c r="H205" s="25" t="s">
        <v>83</v>
      </c>
      <c r="I205" s="25">
        <v>161</v>
      </c>
      <c r="J205" s="25" t="s">
        <v>101</v>
      </c>
      <c r="K205" s="25">
        <v>179</v>
      </c>
    </row>
    <row r="206" spans="1:11">
      <c r="A206" s="2">
        <v>199</v>
      </c>
      <c r="B206" s="2">
        <v>164</v>
      </c>
      <c r="C206" s="24">
        <v>2.9236111111111112E-2</v>
      </c>
      <c r="D206" s="25" t="s">
        <v>307</v>
      </c>
      <c r="E206" s="19" t="s">
        <v>115</v>
      </c>
      <c r="F206" s="25" t="s">
        <v>116</v>
      </c>
      <c r="G206" s="25" t="s">
        <v>116</v>
      </c>
      <c r="H206" s="25" t="s">
        <v>166</v>
      </c>
      <c r="I206" s="25">
        <v>148</v>
      </c>
      <c r="J206" s="25" t="s">
        <v>191</v>
      </c>
      <c r="K206" s="25">
        <v>180</v>
      </c>
    </row>
    <row r="207" spans="1:11">
      <c r="A207" s="2">
        <v>200</v>
      </c>
      <c r="B207" s="2">
        <v>457</v>
      </c>
      <c r="C207" s="24">
        <v>2.9340277777777781E-2</v>
      </c>
      <c r="D207" s="25" t="s">
        <v>308</v>
      </c>
      <c r="E207" s="19" t="s">
        <v>39</v>
      </c>
      <c r="F207" s="25" t="s">
        <v>40</v>
      </c>
      <c r="G207" s="25" t="s">
        <v>40</v>
      </c>
      <c r="H207" s="25" t="s">
        <v>123</v>
      </c>
      <c r="I207" s="25">
        <v>147</v>
      </c>
      <c r="J207" s="25" t="s">
        <v>82</v>
      </c>
      <c r="K207" s="25" t="s">
        <v>82</v>
      </c>
    </row>
    <row r="208" spans="1:11">
      <c r="A208" s="2">
        <v>201</v>
      </c>
      <c r="B208" s="2">
        <v>702</v>
      </c>
      <c r="C208" s="24">
        <v>2.9386574074074075E-2</v>
      </c>
      <c r="D208" s="25" t="s">
        <v>309</v>
      </c>
      <c r="E208" s="19" t="s">
        <v>310</v>
      </c>
      <c r="F208" s="25" t="s">
        <v>82</v>
      </c>
      <c r="G208" s="25" t="s">
        <v>82</v>
      </c>
      <c r="H208" s="25" t="s">
        <v>21</v>
      </c>
      <c r="I208" s="25" t="s">
        <v>82</v>
      </c>
      <c r="J208" s="25" t="s">
        <v>82</v>
      </c>
      <c r="K208" s="25" t="s">
        <v>82</v>
      </c>
    </row>
    <row r="209" spans="1:11">
      <c r="A209" s="2">
        <v>202</v>
      </c>
      <c r="B209" s="2">
        <v>603</v>
      </c>
      <c r="C209" s="24">
        <v>2.9398148148148149E-2</v>
      </c>
      <c r="D209" s="25" t="s">
        <v>311</v>
      </c>
      <c r="E209" s="19" t="s">
        <v>90</v>
      </c>
      <c r="F209" s="25" t="s">
        <v>91</v>
      </c>
      <c r="G209" s="25" t="s">
        <v>91</v>
      </c>
      <c r="H209" s="25" t="s">
        <v>36</v>
      </c>
      <c r="I209" s="25">
        <v>146</v>
      </c>
      <c r="J209" s="25" t="s">
        <v>150</v>
      </c>
      <c r="K209" s="25">
        <v>181</v>
      </c>
    </row>
    <row r="210" spans="1:11">
      <c r="A210" s="2">
        <v>203</v>
      </c>
      <c r="B210" s="2">
        <v>704</v>
      </c>
      <c r="C210" s="24">
        <v>2.9421296296296296E-2</v>
      </c>
      <c r="D210" s="25" t="s">
        <v>312</v>
      </c>
      <c r="E210" s="19" t="s">
        <v>90</v>
      </c>
      <c r="F210" s="25" t="s">
        <v>91</v>
      </c>
      <c r="G210" s="25" t="s">
        <v>91</v>
      </c>
      <c r="H210" s="25" t="s">
        <v>55</v>
      </c>
      <c r="I210" s="25">
        <v>145</v>
      </c>
      <c r="J210" s="25" t="s">
        <v>56</v>
      </c>
      <c r="K210" s="25">
        <v>182</v>
      </c>
    </row>
    <row r="211" spans="1:11">
      <c r="A211" s="2">
        <v>204</v>
      </c>
      <c r="B211" s="2">
        <v>55</v>
      </c>
      <c r="C211" s="24">
        <v>2.943287037037037E-2</v>
      </c>
      <c r="D211" s="25" t="s">
        <v>313</v>
      </c>
      <c r="E211" s="19" t="s">
        <v>31</v>
      </c>
      <c r="F211" s="25" t="s">
        <v>32</v>
      </c>
      <c r="G211" s="25" t="s">
        <v>32</v>
      </c>
      <c r="H211" s="25" t="s">
        <v>193</v>
      </c>
      <c r="I211" s="25">
        <v>160</v>
      </c>
      <c r="J211" s="25" t="s">
        <v>256</v>
      </c>
      <c r="K211" s="25">
        <v>183</v>
      </c>
    </row>
    <row r="212" spans="1:11">
      <c r="A212" s="2">
        <v>205</v>
      </c>
      <c r="B212" s="2">
        <v>250</v>
      </c>
      <c r="C212" s="24">
        <v>2.9444444444444443E-2</v>
      </c>
      <c r="D212" s="25" t="s">
        <v>314</v>
      </c>
      <c r="E212" s="19" t="s">
        <v>315</v>
      </c>
      <c r="F212" s="25" t="s">
        <v>316</v>
      </c>
      <c r="G212" s="25" t="s">
        <v>60</v>
      </c>
      <c r="H212" s="25" t="s">
        <v>123</v>
      </c>
      <c r="I212" s="25">
        <v>144</v>
      </c>
      <c r="J212" s="25" t="s">
        <v>82</v>
      </c>
      <c r="K212" s="25" t="s">
        <v>82</v>
      </c>
    </row>
    <row r="213" spans="1:11">
      <c r="A213" s="2">
        <v>206</v>
      </c>
      <c r="B213" s="2">
        <v>321</v>
      </c>
      <c r="C213" s="24">
        <v>2.9502314814814815E-2</v>
      </c>
      <c r="D213" s="25" t="s">
        <v>317</v>
      </c>
      <c r="E213" s="19" t="s">
        <v>46</v>
      </c>
      <c r="F213" s="25" t="s">
        <v>47</v>
      </c>
      <c r="G213" s="25" t="s">
        <v>47</v>
      </c>
      <c r="H213" s="25" t="s">
        <v>188</v>
      </c>
      <c r="I213" s="25">
        <v>159</v>
      </c>
      <c r="J213" s="25" t="s">
        <v>251</v>
      </c>
      <c r="K213" s="25">
        <v>184</v>
      </c>
    </row>
    <row r="214" spans="1:11">
      <c r="A214" s="2">
        <v>207</v>
      </c>
      <c r="B214" s="2">
        <v>281</v>
      </c>
      <c r="C214" s="24">
        <v>2.9513888888888892E-2</v>
      </c>
      <c r="D214" s="25" t="s">
        <v>318</v>
      </c>
      <c r="E214" s="19" t="s">
        <v>179</v>
      </c>
      <c r="F214" s="25" t="s">
        <v>180</v>
      </c>
      <c r="G214" s="25" t="s">
        <v>60</v>
      </c>
      <c r="H214" s="25" t="s">
        <v>48</v>
      </c>
      <c r="I214" s="25">
        <v>143</v>
      </c>
      <c r="J214" s="25" t="s">
        <v>82</v>
      </c>
      <c r="K214" s="25" t="s">
        <v>82</v>
      </c>
    </row>
    <row r="215" spans="1:11">
      <c r="A215" s="2">
        <v>208</v>
      </c>
      <c r="B215" s="2">
        <v>710</v>
      </c>
      <c r="C215" s="24">
        <v>2.9513888888888892E-2</v>
      </c>
      <c r="D215" s="25" t="s">
        <v>319</v>
      </c>
      <c r="E215" s="19" t="s">
        <v>24</v>
      </c>
      <c r="F215" s="25" t="s">
        <v>25</v>
      </c>
      <c r="G215" s="25" t="s">
        <v>26</v>
      </c>
      <c r="H215" s="25" t="s">
        <v>166</v>
      </c>
      <c r="I215" s="25">
        <v>142</v>
      </c>
      <c r="J215" s="25" t="s">
        <v>167</v>
      </c>
      <c r="K215" s="25">
        <v>185</v>
      </c>
    </row>
    <row r="216" spans="1:11">
      <c r="A216" s="2">
        <v>209</v>
      </c>
      <c r="B216" s="2">
        <v>691</v>
      </c>
      <c r="C216" s="24">
        <v>2.9525462962962962E-2</v>
      </c>
      <c r="D216" s="25" t="s">
        <v>320</v>
      </c>
      <c r="E216" s="19">
        <v>0</v>
      </c>
      <c r="F216" s="25" t="s">
        <v>82</v>
      </c>
      <c r="G216" s="25" t="s">
        <v>82</v>
      </c>
      <c r="H216" s="25" t="s">
        <v>27</v>
      </c>
      <c r="I216" s="25" t="s">
        <v>82</v>
      </c>
      <c r="J216" s="25" t="s">
        <v>82</v>
      </c>
      <c r="K216" s="25" t="s">
        <v>82</v>
      </c>
    </row>
    <row r="217" spans="1:11">
      <c r="A217" s="2">
        <v>210</v>
      </c>
      <c r="B217" s="2">
        <v>181</v>
      </c>
      <c r="C217" s="24">
        <v>2.9583333333333336E-2</v>
      </c>
      <c r="D217" s="25" t="s">
        <v>321</v>
      </c>
      <c r="E217" s="19" t="s">
        <v>115</v>
      </c>
      <c r="F217" s="25" t="s">
        <v>116</v>
      </c>
      <c r="G217" s="25" t="s">
        <v>116</v>
      </c>
      <c r="H217" s="25" t="s">
        <v>48</v>
      </c>
      <c r="I217" s="25">
        <v>141</v>
      </c>
      <c r="J217" s="25" t="s">
        <v>37</v>
      </c>
      <c r="K217" s="25">
        <v>186</v>
      </c>
    </row>
    <row r="218" spans="1:11">
      <c r="A218" s="2">
        <v>211</v>
      </c>
      <c r="B218" s="2">
        <v>156</v>
      </c>
      <c r="C218" s="24">
        <v>2.9618055555555554E-2</v>
      </c>
      <c r="D218" s="25" t="s">
        <v>322</v>
      </c>
      <c r="E218" s="19" t="s">
        <v>53</v>
      </c>
      <c r="F218" s="25" t="s">
        <v>54</v>
      </c>
      <c r="G218" s="25" t="s">
        <v>54</v>
      </c>
      <c r="H218" s="25" t="s">
        <v>123</v>
      </c>
      <c r="I218" s="25">
        <v>140</v>
      </c>
      <c r="J218" s="25" t="s">
        <v>42</v>
      </c>
      <c r="K218" s="25">
        <v>187</v>
      </c>
    </row>
    <row r="219" spans="1:11">
      <c r="A219" s="2">
        <v>212</v>
      </c>
      <c r="B219" s="2">
        <v>403</v>
      </c>
      <c r="C219" s="24">
        <v>2.9687500000000002E-2</v>
      </c>
      <c r="D219" s="25" t="s">
        <v>323</v>
      </c>
      <c r="E219" s="19" t="s">
        <v>87</v>
      </c>
      <c r="F219" s="25" t="s">
        <v>88</v>
      </c>
      <c r="G219" s="25" t="s">
        <v>88</v>
      </c>
      <c r="H219" s="25" t="s">
        <v>193</v>
      </c>
      <c r="I219" s="25">
        <v>158</v>
      </c>
      <c r="J219" s="25" t="s">
        <v>194</v>
      </c>
      <c r="K219" s="25">
        <v>188</v>
      </c>
    </row>
    <row r="220" spans="1:11">
      <c r="A220" s="2">
        <v>213</v>
      </c>
      <c r="B220" s="2">
        <v>17</v>
      </c>
      <c r="C220" s="24">
        <v>2.9722222222222219E-2</v>
      </c>
      <c r="D220" s="25" t="s">
        <v>324</v>
      </c>
      <c r="E220" s="19" t="s">
        <v>31</v>
      </c>
      <c r="F220" s="25" t="s">
        <v>32</v>
      </c>
      <c r="G220" s="25" t="s">
        <v>32</v>
      </c>
      <c r="H220" s="25" t="s">
        <v>130</v>
      </c>
      <c r="I220" s="25">
        <v>157</v>
      </c>
      <c r="J220" s="25" t="s">
        <v>325</v>
      </c>
      <c r="K220" s="25">
        <v>189</v>
      </c>
    </row>
    <row r="221" spans="1:11">
      <c r="A221" s="2">
        <v>214</v>
      </c>
      <c r="B221" s="2">
        <v>184</v>
      </c>
      <c r="C221" s="24">
        <v>2.97337962962963E-2</v>
      </c>
      <c r="D221" s="25" t="s">
        <v>326</v>
      </c>
      <c r="E221" s="19" t="s">
        <v>115</v>
      </c>
      <c r="F221" s="25" t="s">
        <v>116</v>
      </c>
      <c r="G221" s="25" t="s">
        <v>116</v>
      </c>
      <c r="H221" s="25" t="s">
        <v>55</v>
      </c>
      <c r="I221" s="25">
        <v>139</v>
      </c>
      <c r="J221" s="25" t="s">
        <v>85</v>
      </c>
      <c r="K221" s="25">
        <v>190</v>
      </c>
    </row>
    <row r="222" spans="1:11">
      <c r="A222" s="2">
        <v>215</v>
      </c>
      <c r="B222" s="2">
        <v>542</v>
      </c>
      <c r="C222" s="24">
        <v>2.9756944444444447E-2</v>
      </c>
      <c r="D222" s="25" t="s">
        <v>327</v>
      </c>
      <c r="E222" s="19" t="s">
        <v>24</v>
      </c>
      <c r="F222" s="25" t="s">
        <v>25</v>
      </c>
      <c r="G222" s="25" t="s">
        <v>26</v>
      </c>
      <c r="H222" s="25" t="s">
        <v>202</v>
      </c>
      <c r="I222" s="25">
        <v>138</v>
      </c>
      <c r="J222" s="25" t="s">
        <v>191</v>
      </c>
      <c r="K222" s="25">
        <v>191</v>
      </c>
    </row>
    <row r="223" spans="1:11">
      <c r="A223" s="2">
        <v>216</v>
      </c>
      <c r="B223" s="2">
        <v>684</v>
      </c>
      <c r="C223" s="24">
        <v>2.9803240740740741E-2</v>
      </c>
      <c r="D223" s="25" t="s">
        <v>328</v>
      </c>
      <c r="E223" s="19" t="s">
        <v>68</v>
      </c>
      <c r="F223" s="25" t="s">
        <v>69</v>
      </c>
      <c r="G223" s="25" t="s">
        <v>60</v>
      </c>
      <c r="H223" s="25" t="s">
        <v>123</v>
      </c>
      <c r="I223" s="25">
        <v>137</v>
      </c>
      <c r="J223" s="25" t="s">
        <v>82</v>
      </c>
      <c r="K223" s="25" t="s">
        <v>82</v>
      </c>
    </row>
    <row r="224" spans="1:11">
      <c r="A224" s="2">
        <v>217</v>
      </c>
      <c r="B224" s="2">
        <v>640</v>
      </c>
      <c r="C224" s="24">
        <v>2.9872685185185183E-2</v>
      </c>
      <c r="D224" s="25" t="s">
        <v>329</v>
      </c>
      <c r="E224" s="19" t="s">
        <v>156</v>
      </c>
      <c r="F224" s="25" t="s">
        <v>157</v>
      </c>
      <c r="G224" s="25" t="s">
        <v>20</v>
      </c>
      <c r="H224" s="25" t="s">
        <v>202</v>
      </c>
      <c r="I224" s="25">
        <v>136</v>
      </c>
      <c r="J224" s="25" t="s">
        <v>85</v>
      </c>
      <c r="K224" s="25">
        <v>192</v>
      </c>
    </row>
    <row r="225" spans="1:11">
      <c r="A225" s="2">
        <v>218</v>
      </c>
      <c r="B225" s="2">
        <v>357</v>
      </c>
      <c r="C225" s="24">
        <v>2.988425925925926E-2</v>
      </c>
      <c r="D225" s="25" t="s">
        <v>330</v>
      </c>
      <c r="E225" s="19" t="s">
        <v>50</v>
      </c>
      <c r="F225" s="25" t="s">
        <v>51</v>
      </c>
      <c r="G225" s="25" t="s">
        <v>51</v>
      </c>
      <c r="H225" s="25" t="s">
        <v>130</v>
      </c>
      <c r="I225" s="25">
        <v>156</v>
      </c>
      <c r="J225" s="25" t="s">
        <v>325</v>
      </c>
      <c r="K225" s="25">
        <v>193</v>
      </c>
    </row>
    <row r="226" spans="1:11">
      <c r="A226" s="2">
        <v>219</v>
      </c>
      <c r="B226" s="2">
        <v>178</v>
      </c>
      <c r="C226" s="24">
        <v>2.989583333333333E-2</v>
      </c>
      <c r="D226" s="25" t="s">
        <v>331</v>
      </c>
      <c r="E226" s="19" t="s">
        <v>115</v>
      </c>
      <c r="F226" s="25" t="s">
        <v>116</v>
      </c>
      <c r="G226" s="25" t="s">
        <v>116</v>
      </c>
      <c r="H226" s="25" t="s">
        <v>123</v>
      </c>
      <c r="I226" s="25">
        <v>135</v>
      </c>
      <c r="J226" s="25" t="s">
        <v>135</v>
      </c>
      <c r="K226" s="25">
        <v>194</v>
      </c>
    </row>
    <row r="227" spans="1:11">
      <c r="A227" s="2">
        <v>220</v>
      </c>
      <c r="B227" s="2">
        <v>371</v>
      </c>
      <c r="C227" s="24">
        <v>2.990740740740741E-2</v>
      </c>
      <c r="D227" s="25" t="s">
        <v>332</v>
      </c>
      <c r="E227" s="19" t="s">
        <v>50</v>
      </c>
      <c r="F227" s="25" t="s">
        <v>51</v>
      </c>
      <c r="G227" s="25" t="s">
        <v>51</v>
      </c>
      <c r="H227" s="25" t="s">
        <v>202</v>
      </c>
      <c r="I227" s="25">
        <v>134</v>
      </c>
      <c r="J227" s="25" t="s">
        <v>191</v>
      </c>
      <c r="K227" s="25">
        <v>195</v>
      </c>
    </row>
    <row r="228" spans="1:11">
      <c r="A228" s="2">
        <v>221</v>
      </c>
      <c r="B228" s="2">
        <v>116</v>
      </c>
      <c r="C228" s="24">
        <v>2.9953703703703705E-2</v>
      </c>
      <c r="D228" s="25" t="s">
        <v>333</v>
      </c>
      <c r="E228" s="19" t="s">
        <v>170</v>
      </c>
      <c r="F228" s="25" t="s">
        <v>171</v>
      </c>
      <c r="G228" s="25" t="s">
        <v>60</v>
      </c>
      <c r="H228" s="25" t="s">
        <v>36</v>
      </c>
      <c r="I228" s="25">
        <v>133</v>
      </c>
      <c r="J228" s="25" t="s">
        <v>82</v>
      </c>
      <c r="K228" s="25" t="s">
        <v>82</v>
      </c>
    </row>
    <row r="229" spans="1:11">
      <c r="A229" s="2">
        <v>222</v>
      </c>
      <c r="B229" s="2">
        <v>706</v>
      </c>
      <c r="C229" s="24">
        <v>2.9953703703703705E-2</v>
      </c>
      <c r="D229" s="25" t="s">
        <v>334</v>
      </c>
      <c r="E229" s="19" t="s">
        <v>31</v>
      </c>
      <c r="F229" s="25" t="s">
        <v>32</v>
      </c>
      <c r="G229" s="25" t="s">
        <v>32</v>
      </c>
      <c r="H229" s="25" t="s">
        <v>207</v>
      </c>
      <c r="I229" s="25">
        <v>155</v>
      </c>
      <c r="J229" s="25" t="s">
        <v>266</v>
      </c>
      <c r="K229" s="25">
        <v>196</v>
      </c>
    </row>
    <row r="230" spans="1:11">
      <c r="A230" s="2">
        <v>223</v>
      </c>
      <c r="B230" s="2">
        <v>251</v>
      </c>
      <c r="C230" s="24">
        <v>3.0011574074074076E-2</v>
      </c>
      <c r="D230" s="25" t="s">
        <v>335</v>
      </c>
      <c r="E230" s="19" t="s">
        <v>315</v>
      </c>
      <c r="F230" s="25" t="s">
        <v>316</v>
      </c>
      <c r="G230" s="25" t="s">
        <v>60</v>
      </c>
      <c r="H230" s="25" t="s">
        <v>166</v>
      </c>
      <c r="I230" s="25">
        <v>132</v>
      </c>
      <c r="J230" s="25" t="s">
        <v>82</v>
      </c>
      <c r="K230" s="25" t="s">
        <v>82</v>
      </c>
    </row>
    <row r="231" spans="1:11">
      <c r="A231" s="2">
        <v>224</v>
      </c>
      <c r="B231" s="2">
        <v>316</v>
      </c>
      <c r="C231" s="24">
        <v>3.0046296296296297E-2</v>
      </c>
      <c r="D231" s="25" t="s">
        <v>336</v>
      </c>
      <c r="E231" s="19" t="s">
        <v>62</v>
      </c>
      <c r="F231" s="25" t="s">
        <v>63</v>
      </c>
      <c r="G231" s="25" t="s">
        <v>64</v>
      </c>
      <c r="H231" s="25" t="s">
        <v>202</v>
      </c>
      <c r="I231" s="25">
        <v>131</v>
      </c>
      <c r="J231" s="25" t="s">
        <v>34</v>
      </c>
      <c r="K231" s="25">
        <v>197</v>
      </c>
    </row>
    <row r="232" spans="1:11">
      <c r="A232" s="2">
        <v>225</v>
      </c>
      <c r="B232" s="2">
        <v>510</v>
      </c>
      <c r="C232" s="24">
        <v>3.0046296296296297E-2</v>
      </c>
      <c r="D232" s="25" t="s">
        <v>337</v>
      </c>
      <c r="E232" s="19" t="s">
        <v>24</v>
      </c>
      <c r="F232" s="25" t="s">
        <v>25</v>
      </c>
      <c r="G232" s="25" t="s">
        <v>26</v>
      </c>
      <c r="H232" s="25" t="s">
        <v>83</v>
      </c>
      <c r="I232" s="25">
        <v>154</v>
      </c>
      <c r="J232" s="25" t="s">
        <v>338</v>
      </c>
      <c r="K232" s="25">
        <v>198</v>
      </c>
    </row>
    <row r="233" spans="1:11">
      <c r="A233" s="2">
        <v>226</v>
      </c>
      <c r="B233" s="2">
        <v>47</v>
      </c>
      <c r="C233" s="24">
        <v>3.0092592592592591E-2</v>
      </c>
      <c r="D233" s="25" t="s">
        <v>339</v>
      </c>
      <c r="E233" s="19" t="s">
        <v>31</v>
      </c>
      <c r="F233" s="25" t="s">
        <v>32</v>
      </c>
      <c r="G233" s="25" t="s">
        <v>32</v>
      </c>
      <c r="H233" s="25" t="s">
        <v>193</v>
      </c>
      <c r="I233" s="25">
        <v>153</v>
      </c>
      <c r="J233" s="25" t="s">
        <v>338</v>
      </c>
      <c r="K233" s="25">
        <v>199</v>
      </c>
    </row>
    <row r="234" spans="1:11">
      <c r="A234" s="2">
        <v>227</v>
      </c>
      <c r="B234" s="2">
        <v>495</v>
      </c>
      <c r="C234" s="24">
        <v>3.0138888888888885E-2</v>
      </c>
      <c r="D234" s="25" t="s">
        <v>340</v>
      </c>
      <c r="E234" s="19" t="s">
        <v>39</v>
      </c>
      <c r="F234" s="25" t="s">
        <v>40</v>
      </c>
      <c r="G234" s="25" t="s">
        <v>40</v>
      </c>
      <c r="H234" s="25" t="s">
        <v>262</v>
      </c>
      <c r="I234" s="25">
        <v>130</v>
      </c>
      <c r="J234" s="25" t="s">
        <v>82</v>
      </c>
      <c r="K234" s="25" t="s">
        <v>82</v>
      </c>
    </row>
    <row r="235" spans="1:11">
      <c r="A235" s="2">
        <v>228</v>
      </c>
      <c r="B235" s="2">
        <v>314</v>
      </c>
      <c r="C235" s="24">
        <v>3.0150462962962962E-2</v>
      </c>
      <c r="D235" s="25" t="s">
        <v>341</v>
      </c>
      <c r="E235" s="19" t="s">
        <v>62</v>
      </c>
      <c r="F235" s="25" t="s">
        <v>63</v>
      </c>
      <c r="G235" s="25" t="s">
        <v>64</v>
      </c>
      <c r="H235" s="25" t="s">
        <v>123</v>
      </c>
      <c r="I235" s="25">
        <v>129</v>
      </c>
      <c r="J235" s="25" t="s">
        <v>42</v>
      </c>
      <c r="K235" s="25">
        <v>200</v>
      </c>
    </row>
    <row r="236" spans="1:11">
      <c r="A236" s="2">
        <v>229</v>
      </c>
      <c r="B236" s="2">
        <v>285</v>
      </c>
      <c r="C236" s="24">
        <v>3.0162037037037032E-2</v>
      </c>
      <c r="D236" s="25" t="s">
        <v>342</v>
      </c>
      <c r="E236" s="19" t="s">
        <v>179</v>
      </c>
      <c r="F236" s="25" t="s">
        <v>180</v>
      </c>
      <c r="G236" s="25" t="s">
        <v>60</v>
      </c>
      <c r="H236" s="25" t="s">
        <v>21</v>
      </c>
      <c r="I236" s="25">
        <v>128</v>
      </c>
      <c r="J236" s="25" t="s">
        <v>82</v>
      </c>
      <c r="K236" s="25" t="s">
        <v>82</v>
      </c>
    </row>
    <row r="237" spans="1:11">
      <c r="A237" s="2">
        <v>230</v>
      </c>
      <c r="B237" s="2">
        <v>296</v>
      </c>
      <c r="C237" s="24">
        <v>3.0208333333333334E-2</v>
      </c>
      <c r="D237" s="25" t="s">
        <v>343</v>
      </c>
      <c r="E237" s="19" t="s">
        <v>62</v>
      </c>
      <c r="F237" s="25" t="s">
        <v>63</v>
      </c>
      <c r="G237" s="25" t="s">
        <v>64</v>
      </c>
      <c r="H237" s="25" t="s">
        <v>262</v>
      </c>
      <c r="I237" s="25">
        <v>127</v>
      </c>
      <c r="J237" s="25" t="s">
        <v>44</v>
      </c>
      <c r="K237" s="25">
        <v>201</v>
      </c>
    </row>
    <row r="238" spans="1:11">
      <c r="A238" s="2">
        <v>231</v>
      </c>
      <c r="B238" s="2">
        <v>455</v>
      </c>
      <c r="C238" s="24">
        <v>3.0243055555555554E-2</v>
      </c>
      <c r="D238" s="25" t="s">
        <v>344</v>
      </c>
      <c r="E238" s="19" t="s">
        <v>39</v>
      </c>
      <c r="F238" s="25" t="s">
        <v>40</v>
      </c>
      <c r="G238" s="25" t="s">
        <v>40</v>
      </c>
      <c r="H238" s="25" t="s">
        <v>250</v>
      </c>
      <c r="I238" s="25">
        <v>152</v>
      </c>
      <c r="J238" s="25" t="s">
        <v>189</v>
      </c>
      <c r="K238" s="25">
        <v>202</v>
      </c>
    </row>
    <row r="239" spans="1:11">
      <c r="A239" s="2">
        <v>232</v>
      </c>
      <c r="B239" s="2">
        <v>364</v>
      </c>
      <c r="C239" s="24">
        <v>3.0254629629629631E-2</v>
      </c>
      <c r="D239" s="25" t="s">
        <v>345</v>
      </c>
      <c r="E239" s="19" t="s">
        <v>50</v>
      </c>
      <c r="F239" s="25" t="s">
        <v>51</v>
      </c>
      <c r="G239" s="25" t="s">
        <v>51</v>
      </c>
      <c r="H239" s="25" t="s">
        <v>202</v>
      </c>
      <c r="I239" s="25">
        <v>126</v>
      </c>
      <c r="J239" s="25" t="s">
        <v>85</v>
      </c>
      <c r="K239" s="25">
        <v>203</v>
      </c>
    </row>
    <row r="240" spans="1:11">
      <c r="A240" s="2">
        <v>233</v>
      </c>
      <c r="B240" s="2">
        <v>277</v>
      </c>
      <c r="C240" s="24">
        <v>3.0266203703703708E-2</v>
      </c>
      <c r="D240" s="25" t="s">
        <v>346</v>
      </c>
      <c r="E240" s="19" t="s">
        <v>179</v>
      </c>
      <c r="F240" s="25" t="s">
        <v>180</v>
      </c>
      <c r="G240" s="25" t="s">
        <v>60</v>
      </c>
      <c r="H240" s="25" t="s">
        <v>262</v>
      </c>
      <c r="I240" s="25">
        <v>125</v>
      </c>
      <c r="J240" s="25" t="s">
        <v>82</v>
      </c>
      <c r="K240" s="25" t="s">
        <v>82</v>
      </c>
    </row>
    <row r="241" spans="1:11">
      <c r="A241" s="2">
        <v>234</v>
      </c>
      <c r="B241" s="2">
        <v>523</v>
      </c>
      <c r="C241" s="24">
        <v>3.0300925925925926E-2</v>
      </c>
      <c r="D241" s="25" t="s">
        <v>347</v>
      </c>
      <c r="E241" s="19" t="s">
        <v>24</v>
      </c>
      <c r="F241" s="25" t="s">
        <v>25</v>
      </c>
      <c r="G241" s="25" t="s">
        <v>26</v>
      </c>
      <c r="H241" s="25" t="s">
        <v>188</v>
      </c>
      <c r="I241" s="25">
        <v>151</v>
      </c>
      <c r="J241" s="25" t="s">
        <v>222</v>
      </c>
      <c r="K241" s="25">
        <v>204</v>
      </c>
    </row>
    <row r="242" spans="1:11">
      <c r="A242" s="2">
        <v>235</v>
      </c>
      <c r="B242" s="2">
        <v>669</v>
      </c>
      <c r="C242" s="24">
        <v>3.0335648148148143E-2</v>
      </c>
      <c r="D242" s="25" t="s">
        <v>348</v>
      </c>
      <c r="E242" s="19" t="s">
        <v>71</v>
      </c>
      <c r="F242" s="25" t="s">
        <v>72</v>
      </c>
      <c r="G242" s="25" t="s">
        <v>64</v>
      </c>
      <c r="H242" s="25" t="s">
        <v>123</v>
      </c>
      <c r="I242" s="25">
        <v>124</v>
      </c>
      <c r="J242" s="25" t="s">
        <v>79</v>
      </c>
      <c r="K242" s="25">
        <v>205</v>
      </c>
    </row>
    <row r="243" spans="1:11">
      <c r="A243" s="2">
        <v>236</v>
      </c>
      <c r="B243" s="2">
        <v>694</v>
      </c>
      <c r="C243" s="24">
        <v>3.0451388888888889E-2</v>
      </c>
      <c r="D243" s="25" t="s">
        <v>349</v>
      </c>
      <c r="E243" s="19">
        <v>0</v>
      </c>
      <c r="F243" s="25" t="s">
        <v>82</v>
      </c>
      <c r="G243" s="25" t="s">
        <v>82</v>
      </c>
      <c r="H243" s="25" t="s">
        <v>166</v>
      </c>
      <c r="I243" s="25" t="s">
        <v>82</v>
      </c>
      <c r="J243" s="25" t="s">
        <v>82</v>
      </c>
      <c r="K243" s="25" t="s">
        <v>82</v>
      </c>
    </row>
    <row r="244" spans="1:11">
      <c r="A244" s="2">
        <v>237</v>
      </c>
      <c r="B244" s="2">
        <v>671</v>
      </c>
      <c r="C244" s="24">
        <v>3.0462962962962966E-2</v>
      </c>
      <c r="D244" s="25" t="s">
        <v>350</v>
      </c>
      <c r="E244" s="19" t="s">
        <v>71</v>
      </c>
      <c r="F244" s="25" t="s">
        <v>72</v>
      </c>
      <c r="G244" s="25" t="s">
        <v>64</v>
      </c>
      <c r="H244" s="25" t="s">
        <v>188</v>
      </c>
      <c r="I244" s="25">
        <v>150</v>
      </c>
      <c r="J244" s="25" t="s">
        <v>189</v>
      </c>
      <c r="K244" s="25">
        <v>206</v>
      </c>
    </row>
    <row r="245" spans="1:11">
      <c r="A245" s="2">
        <v>238</v>
      </c>
      <c r="B245" s="2">
        <v>494</v>
      </c>
      <c r="C245" s="24">
        <v>3.0497685185185183E-2</v>
      </c>
      <c r="D245" s="25" t="s">
        <v>351</v>
      </c>
      <c r="E245" s="19" t="s">
        <v>39</v>
      </c>
      <c r="F245" s="25" t="s">
        <v>40</v>
      </c>
      <c r="G245" s="25" t="s">
        <v>40</v>
      </c>
      <c r="H245" s="25" t="s">
        <v>250</v>
      </c>
      <c r="I245" s="25">
        <v>149</v>
      </c>
      <c r="J245" s="25" t="s">
        <v>251</v>
      </c>
      <c r="K245" s="25">
        <v>207</v>
      </c>
    </row>
    <row r="246" spans="1:11">
      <c r="A246" s="2">
        <v>239</v>
      </c>
      <c r="B246" s="2">
        <v>636</v>
      </c>
      <c r="C246" s="24">
        <v>3.050925925925926E-2</v>
      </c>
      <c r="D246" s="25" t="s">
        <v>352</v>
      </c>
      <c r="E246" s="19" t="s">
        <v>156</v>
      </c>
      <c r="F246" s="25" t="s">
        <v>157</v>
      </c>
      <c r="G246" s="25" t="s">
        <v>20</v>
      </c>
      <c r="H246" s="25" t="s">
        <v>188</v>
      </c>
      <c r="I246" s="25">
        <v>148</v>
      </c>
      <c r="J246" s="25" t="s">
        <v>251</v>
      </c>
      <c r="K246" s="25">
        <v>208</v>
      </c>
    </row>
    <row r="247" spans="1:11">
      <c r="A247" s="2">
        <v>240</v>
      </c>
      <c r="B247" s="2">
        <v>490</v>
      </c>
      <c r="C247" s="24">
        <v>3.0532407407407411E-2</v>
      </c>
      <c r="D247" s="25" t="s">
        <v>353</v>
      </c>
      <c r="E247" s="19" t="s">
        <v>39</v>
      </c>
      <c r="F247" s="25" t="s">
        <v>40</v>
      </c>
      <c r="G247" s="25" t="s">
        <v>40</v>
      </c>
      <c r="H247" s="25" t="s">
        <v>142</v>
      </c>
      <c r="I247" s="25">
        <v>147</v>
      </c>
      <c r="J247" s="25" t="s">
        <v>159</v>
      </c>
      <c r="K247" s="25">
        <v>209</v>
      </c>
    </row>
    <row r="248" spans="1:11">
      <c r="A248" s="2">
        <v>241</v>
      </c>
      <c r="B248" s="2">
        <v>695</v>
      </c>
      <c r="C248" s="24">
        <v>3.0555555555555555E-2</v>
      </c>
      <c r="D248" s="25" t="s">
        <v>354</v>
      </c>
      <c r="E248" s="19">
        <v>0</v>
      </c>
      <c r="F248" s="25" t="s">
        <v>82</v>
      </c>
      <c r="G248" s="25" t="s">
        <v>82</v>
      </c>
      <c r="H248" s="25" t="s">
        <v>48</v>
      </c>
      <c r="I248" s="25" t="s">
        <v>82</v>
      </c>
      <c r="J248" s="25" t="s">
        <v>82</v>
      </c>
      <c r="K248" s="25" t="s">
        <v>82</v>
      </c>
    </row>
    <row r="249" spans="1:11">
      <c r="A249" s="2">
        <v>242</v>
      </c>
      <c r="B249" s="2">
        <v>155</v>
      </c>
      <c r="C249" s="24">
        <v>3.0706018518518521E-2</v>
      </c>
      <c r="D249" s="25" t="s">
        <v>355</v>
      </c>
      <c r="E249" s="19" t="s">
        <v>53</v>
      </c>
      <c r="F249" s="25" t="s">
        <v>54</v>
      </c>
      <c r="G249" s="25" t="s">
        <v>54</v>
      </c>
      <c r="H249" s="25" t="s">
        <v>166</v>
      </c>
      <c r="I249" s="25">
        <v>123</v>
      </c>
      <c r="J249" s="25" t="s">
        <v>44</v>
      </c>
      <c r="K249" s="25">
        <v>210</v>
      </c>
    </row>
    <row r="250" spans="1:11">
      <c r="A250" s="2">
        <v>243</v>
      </c>
      <c r="B250" s="2">
        <v>284</v>
      </c>
      <c r="C250" s="24">
        <v>3.0752314814814816E-2</v>
      </c>
      <c r="D250" s="25" t="s">
        <v>356</v>
      </c>
      <c r="E250" s="19" t="s">
        <v>179</v>
      </c>
      <c r="F250" s="25" t="s">
        <v>180</v>
      </c>
      <c r="G250" s="25" t="s">
        <v>60</v>
      </c>
      <c r="H250" s="25" t="s">
        <v>123</v>
      </c>
      <c r="I250" s="25">
        <v>122</v>
      </c>
      <c r="J250" s="25" t="s">
        <v>82</v>
      </c>
      <c r="K250" s="25" t="s">
        <v>82</v>
      </c>
    </row>
    <row r="251" spans="1:11">
      <c r="A251" s="2">
        <v>244</v>
      </c>
      <c r="B251" s="2">
        <v>19</v>
      </c>
      <c r="C251" s="24">
        <v>3.0856481481481481E-2</v>
      </c>
      <c r="D251" s="25" t="s">
        <v>357</v>
      </c>
      <c r="E251" s="19" t="s">
        <v>31</v>
      </c>
      <c r="F251" s="25" t="s">
        <v>32</v>
      </c>
      <c r="G251" s="25" t="s">
        <v>32</v>
      </c>
      <c r="H251" s="25" t="s">
        <v>207</v>
      </c>
      <c r="I251" s="25">
        <v>146</v>
      </c>
      <c r="J251" s="25" t="s">
        <v>82</v>
      </c>
      <c r="K251" s="25" t="s">
        <v>82</v>
      </c>
    </row>
    <row r="252" spans="1:11">
      <c r="A252" s="2">
        <v>245</v>
      </c>
      <c r="B252" s="2">
        <v>65</v>
      </c>
      <c r="C252" s="24">
        <v>3.0891203703703702E-2</v>
      </c>
      <c r="D252" s="25" t="s">
        <v>358</v>
      </c>
      <c r="E252" s="19" t="s">
        <v>31</v>
      </c>
      <c r="F252" s="25" t="s">
        <v>32</v>
      </c>
      <c r="G252" s="25" t="s">
        <v>32</v>
      </c>
      <c r="H252" s="25" t="s">
        <v>166</v>
      </c>
      <c r="I252" s="25">
        <v>121</v>
      </c>
      <c r="J252" s="25" t="s">
        <v>82</v>
      </c>
      <c r="K252" s="25" t="s">
        <v>82</v>
      </c>
    </row>
    <row r="253" spans="1:11">
      <c r="A253" s="2">
        <v>246</v>
      </c>
      <c r="B253" s="2">
        <v>645</v>
      </c>
      <c r="C253" s="24">
        <v>3.0902777777777779E-2</v>
      </c>
      <c r="D253" s="25" t="s">
        <v>359</v>
      </c>
      <c r="E253" s="19" t="s">
        <v>156</v>
      </c>
      <c r="F253" s="25" t="s">
        <v>157</v>
      </c>
      <c r="G253" s="25" t="s">
        <v>20</v>
      </c>
      <c r="H253" s="25" t="s">
        <v>188</v>
      </c>
      <c r="I253" s="25">
        <v>145</v>
      </c>
      <c r="J253" s="25" t="s">
        <v>222</v>
      </c>
      <c r="K253" s="25">
        <v>211</v>
      </c>
    </row>
    <row r="254" spans="1:11">
      <c r="A254" s="2">
        <v>247</v>
      </c>
      <c r="B254" s="2">
        <v>641</v>
      </c>
      <c r="C254" s="24">
        <v>3.1053240740740742E-2</v>
      </c>
      <c r="D254" s="25" t="s">
        <v>360</v>
      </c>
      <c r="E254" s="19" t="s">
        <v>156</v>
      </c>
      <c r="F254" s="25" t="s">
        <v>157</v>
      </c>
      <c r="G254" s="25" t="s">
        <v>20</v>
      </c>
      <c r="H254" s="25" t="s">
        <v>123</v>
      </c>
      <c r="I254" s="25">
        <v>120</v>
      </c>
      <c r="J254" s="25" t="s">
        <v>135</v>
      </c>
      <c r="K254" s="25">
        <v>212</v>
      </c>
    </row>
    <row r="255" spans="1:11">
      <c r="A255" s="2">
        <v>248</v>
      </c>
      <c r="B255" s="2">
        <v>580</v>
      </c>
      <c r="C255" s="24">
        <v>3.1192129629629629E-2</v>
      </c>
      <c r="D255" s="25" t="s">
        <v>361</v>
      </c>
      <c r="E255" s="19" t="s">
        <v>90</v>
      </c>
      <c r="F255" s="25" t="s">
        <v>91</v>
      </c>
      <c r="G255" s="25" t="s">
        <v>91</v>
      </c>
      <c r="H255" s="25" t="s">
        <v>166</v>
      </c>
      <c r="I255" s="25">
        <v>119</v>
      </c>
      <c r="J255" s="25" t="s">
        <v>191</v>
      </c>
      <c r="K255" s="25">
        <v>213</v>
      </c>
    </row>
    <row r="256" spans="1:11">
      <c r="A256" s="2">
        <v>249</v>
      </c>
      <c r="B256" s="2">
        <v>506</v>
      </c>
      <c r="C256" s="24">
        <v>3.1203703703703702E-2</v>
      </c>
      <c r="D256" s="25" t="s">
        <v>362</v>
      </c>
      <c r="E256" s="19" t="s">
        <v>24</v>
      </c>
      <c r="F256" s="25" t="s">
        <v>25</v>
      </c>
      <c r="G256" s="25" t="s">
        <v>26</v>
      </c>
      <c r="H256" s="25" t="s">
        <v>123</v>
      </c>
      <c r="I256" s="25">
        <v>118</v>
      </c>
      <c r="J256" s="25" t="s">
        <v>82</v>
      </c>
      <c r="K256" s="25" t="s">
        <v>82</v>
      </c>
    </row>
    <row r="257" spans="1:11">
      <c r="A257" s="2">
        <v>250</v>
      </c>
      <c r="B257" s="2">
        <v>23</v>
      </c>
      <c r="C257" s="24">
        <v>3.1215277777777783E-2</v>
      </c>
      <c r="D257" s="25" t="s">
        <v>363</v>
      </c>
      <c r="E257" s="19" t="s">
        <v>31</v>
      </c>
      <c r="F257" s="25" t="s">
        <v>32</v>
      </c>
      <c r="G257" s="25" t="s">
        <v>32</v>
      </c>
      <c r="H257" s="25" t="s">
        <v>123</v>
      </c>
      <c r="I257" s="25">
        <v>117</v>
      </c>
      <c r="J257" s="25" t="s">
        <v>82</v>
      </c>
      <c r="K257" s="25" t="s">
        <v>82</v>
      </c>
    </row>
    <row r="258" spans="1:11">
      <c r="A258" s="2">
        <v>251</v>
      </c>
      <c r="B258" s="2">
        <v>502</v>
      </c>
      <c r="C258" s="24">
        <v>3.1215277777777783E-2</v>
      </c>
      <c r="D258" s="25" t="s">
        <v>364</v>
      </c>
      <c r="E258" s="19" t="s">
        <v>39</v>
      </c>
      <c r="F258" s="25" t="s">
        <v>40</v>
      </c>
      <c r="G258" s="25" t="s">
        <v>40</v>
      </c>
      <c r="H258" s="25" t="s">
        <v>123</v>
      </c>
      <c r="I258" s="25">
        <v>116</v>
      </c>
      <c r="J258" s="25" t="s">
        <v>82</v>
      </c>
      <c r="K258" s="25" t="s">
        <v>82</v>
      </c>
    </row>
    <row r="259" spans="1:11">
      <c r="A259" s="2">
        <v>252</v>
      </c>
      <c r="B259" s="2">
        <v>411</v>
      </c>
      <c r="C259" s="24">
        <v>3.1226851851851853E-2</v>
      </c>
      <c r="D259" s="25" t="s">
        <v>365</v>
      </c>
      <c r="E259" s="19" t="s">
        <v>120</v>
      </c>
      <c r="F259" s="25" t="s">
        <v>121</v>
      </c>
      <c r="G259" s="25" t="s">
        <v>121</v>
      </c>
      <c r="H259" s="25" t="s">
        <v>166</v>
      </c>
      <c r="I259" s="25">
        <v>115</v>
      </c>
      <c r="J259" s="25" t="s">
        <v>167</v>
      </c>
      <c r="K259" s="25">
        <v>214</v>
      </c>
    </row>
    <row r="260" spans="1:11">
      <c r="A260" s="2">
        <v>253</v>
      </c>
      <c r="B260" s="2">
        <v>152</v>
      </c>
      <c r="C260" s="24">
        <v>3.1273148148148147E-2</v>
      </c>
      <c r="D260" s="25" t="s">
        <v>366</v>
      </c>
      <c r="E260" s="19" t="s">
        <v>53</v>
      </c>
      <c r="F260" s="25" t="s">
        <v>54</v>
      </c>
      <c r="G260" s="25" t="s">
        <v>54</v>
      </c>
      <c r="H260" s="25" t="s">
        <v>166</v>
      </c>
      <c r="I260" s="25">
        <v>114</v>
      </c>
      <c r="J260" s="25" t="s">
        <v>79</v>
      </c>
      <c r="K260" s="25">
        <v>215</v>
      </c>
    </row>
    <row r="261" spans="1:11">
      <c r="A261" s="2">
        <v>254</v>
      </c>
      <c r="B261" s="2">
        <v>115</v>
      </c>
      <c r="C261" s="24">
        <v>3.1319444444444448E-2</v>
      </c>
      <c r="D261" s="25" t="s">
        <v>367</v>
      </c>
      <c r="E261" s="19" t="s">
        <v>170</v>
      </c>
      <c r="F261" s="25" t="s">
        <v>171</v>
      </c>
      <c r="G261" s="25" t="s">
        <v>60</v>
      </c>
      <c r="H261" s="25" t="s">
        <v>202</v>
      </c>
      <c r="I261" s="25">
        <v>113</v>
      </c>
      <c r="J261" s="25" t="s">
        <v>82</v>
      </c>
      <c r="K261" s="25" t="s">
        <v>82</v>
      </c>
    </row>
    <row r="262" spans="1:11">
      <c r="A262" s="2">
        <v>255</v>
      </c>
      <c r="B262" s="2">
        <v>212</v>
      </c>
      <c r="C262" s="24">
        <v>3.1331018518518515E-2</v>
      </c>
      <c r="D262" s="25" t="s">
        <v>368</v>
      </c>
      <c r="E262" s="19" t="s">
        <v>68</v>
      </c>
      <c r="F262" s="25" t="s">
        <v>69</v>
      </c>
      <c r="G262" s="25" t="s">
        <v>60</v>
      </c>
      <c r="H262" s="25" t="s">
        <v>83</v>
      </c>
      <c r="I262" s="25">
        <v>144</v>
      </c>
      <c r="J262" s="25" t="s">
        <v>256</v>
      </c>
      <c r="K262" s="25">
        <v>216</v>
      </c>
    </row>
    <row r="263" spans="1:11">
      <c r="A263" s="2">
        <v>256</v>
      </c>
      <c r="B263" s="2">
        <v>500</v>
      </c>
      <c r="C263" s="24">
        <v>3.1412037037037037E-2</v>
      </c>
      <c r="D263" s="25" t="s">
        <v>369</v>
      </c>
      <c r="E263" s="19" t="s">
        <v>39</v>
      </c>
      <c r="F263" s="25" t="s">
        <v>40</v>
      </c>
      <c r="G263" s="25" t="s">
        <v>40</v>
      </c>
      <c r="H263" s="25" t="s">
        <v>207</v>
      </c>
      <c r="I263" s="25">
        <v>143</v>
      </c>
      <c r="J263" s="25" t="s">
        <v>204</v>
      </c>
      <c r="K263" s="25">
        <v>217</v>
      </c>
    </row>
    <row r="264" spans="1:11">
      <c r="A264" s="2">
        <v>257</v>
      </c>
      <c r="B264" s="2">
        <v>266</v>
      </c>
      <c r="C264" s="24">
        <v>3.1481481481481485E-2</v>
      </c>
      <c r="D264" s="25" t="s">
        <v>370</v>
      </c>
      <c r="E264" s="19" t="s">
        <v>74</v>
      </c>
      <c r="F264" s="25" t="s">
        <v>75</v>
      </c>
      <c r="G264" s="25" t="s">
        <v>26</v>
      </c>
      <c r="H264" s="25" t="s">
        <v>123</v>
      </c>
      <c r="I264" s="25">
        <v>112</v>
      </c>
      <c r="J264" s="25" t="s">
        <v>82</v>
      </c>
      <c r="K264" s="25" t="s">
        <v>82</v>
      </c>
    </row>
    <row r="265" spans="1:11">
      <c r="A265" s="2">
        <v>258</v>
      </c>
      <c r="B265" s="2">
        <v>567</v>
      </c>
      <c r="C265" s="24">
        <v>3.1504629629629625E-2</v>
      </c>
      <c r="D265" s="25" t="s">
        <v>371</v>
      </c>
      <c r="E265" s="19" t="s">
        <v>90</v>
      </c>
      <c r="F265" s="25" t="s">
        <v>91</v>
      </c>
      <c r="G265" s="25" t="s">
        <v>91</v>
      </c>
      <c r="H265" s="25" t="s">
        <v>27</v>
      </c>
      <c r="I265" s="25">
        <v>111</v>
      </c>
      <c r="J265" s="25" t="s">
        <v>82</v>
      </c>
      <c r="K265" s="25" t="s">
        <v>82</v>
      </c>
    </row>
    <row r="266" spans="1:11">
      <c r="A266" s="2">
        <v>259</v>
      </c>
      <c r="B266" s="2">
        <v>275</v>
      </c>
      <c r="C266" s="24">
        <v>3.1527777777777773E-2</v>
      </c>
      <c r="D266" s="25" t="s">
        <v>372</v>
      </c>
      <c r="E266" s="19" t="s">
        <v>74</v>
      </c>
      <c r="F266" s="25" t="s">
        <v>75</v>
      </c>
      <c r="G266" s="25" t="s">
        <v>26</v>
      </c>
      <c r="H266" s="25" t="s">
        <v>55</v>
      </c>
      <c r="I266" s="25">
        <v>110</v>
      </c>
      <c r="J266" s="25" t="s">
        <v>82</v>
      </c>
      <c r="K266" s="25" t="s">
        <v>82</v>
      </c>
    </row>
    <row r="267" spans="1:11">
      <c r="A267" s="2">
        <v>260</v>
      </c>
      <c r="B267" s="2">
        <v>36</v>
      </c>
      <c r="C267" s="24">
        <v>3.155092592592592E-2</v>
      </c>
      <c r="D267" s="25" t="s">
        <v>373</v>
      </c>
      <c r="E267" s="19" t="s">
        <v>31</v>
      </c>
      <c r="F267" s="25" t="s">
        <v>32</v>
      </c>
      <c r="G267" s="25" t="s">
        <v>32</v>
      </c>
      <c r="H267" s="25" t="s">
        <v>262</v>
      </c>
      <c r="I267" s="25">
        <v>109</v>
      </c>
      <c r="J267" s="25" t="s">
        <v>82</v>
      </c>
      <c r="K267" s="25" t="s">
        <v>82</v>
      </c>
    </row>
    <row r="268" spans="1:11">
      <c r="A268" s="2">
        <v>261</v>
      </c>
      <c r="B268" s="2">
        <v>128</v>
      </c>
      <c r="C268" s="24">
        <v>3.15625E-2</v>
      </c>
      <c r="D268" s="25" t="s">
        <v>374</v>
      </c>
      <c r="E268" s="19" t="s">
        <v>53</v>
      </c>
      <c r="F268" s="25" t="s">
        <v>54</v>
      </c>
      <c r="G268" s="25" t="s">
        <v>54</v>
      </c>
      <c r="H268" s="25" t="s">
        <v>375</v>
      </c>
      <c r="I268" s="25">
        <v>142</v>
      </c>
      <c r="J268" s="25" t="s">
        <v>325</v>
      </c>
      <c r="K268" s="25">
        <v>218</v>
      </c>
    </row>
    <row r="269" spans="1:11">
      <c r="A269" s="2">
        <v>262</v>
      </c>
      <c r="B269" s="2">
        <v>686</v>
      </c>
      <c r="C269" s="24">
        <v>3.15625E-2</v>
      </c>
      <c r="D269" s="25" t="s">
        <v>376</v>
      </c>
      <c r="E269" s="19" t="s">
        <v>170</v>
      </c>
      <c r="F269" s="25" t="s">
        <v>171</v>
      </c>
      <c r="G269" s="25" t="s">
        <v>60</v>
      </c>
      <c r="H269" s="25" t="s">
        <v>27</v>
      </c>
      <c r="I269" s="25">
        <v>108</v>
      </c>
      <c r="J269" s="25" t="s">
        <v>82</v>
      </c>
      <c r="K269" s="25" t="s">
        <v>82</v>
      </c>
    </row>
    <row r="270" spans="1:11">
      <c r="A270" s="2">
        <v>263</v>
      </c>
      <c r="B270" s="2">
        <v>349</v>
      </c>
      <c r="C270" s="24">
        <v>3.1608796296296295E-2</v>
      </c>
      <c r="D270" s="25" t="s">
        <v>377</v>
      </c>
      <c r="E270" s="19" t="s">
        <v>46</v>
      </c>
      <c r="F270" s="25" t="s">
        <v>47</v>
      </c>
      <c r="G270" s="25" t="s">
        <v>47</v>
      </c>
      <c r="H270" s="25" t="s">
        <v>250</v>
      </c>
      <c r="I270" s="25">
        <v>141</v>
      </c>
      <c r="J270" s="25" t="s">
        <v>194</v>
      </c>
      <c r="K270" s="25">
        <v>219</v>
      </c>
    </row>
    <row r="271" spans="1:11">
      <c r="A271" s="2">
        <v>264</v>
      </c>
      <c r="B271" s="2">
        <v>348</v>
      </c>
      <c r="C271" s="24">
        <v>3.1608796296296295E-2</v>
      </c>
      <c r="D271" s="25" t="s">
        <v>378</v>
      </c>
      <c r="E271" s="19" t="s">
        <v>46</v>
      </c>
      <c r="F271" s="25" t="s">
        <v>47</v>
      </c>
      <c r="G271" s="25" t="s">
        <v>47</v>
      </c>
      <c r="H271" s="25" t="s">
        <v>123</v>
      </c>
      <c r="I271" s="25">
        <v>107</v>
      </c>
      <c r="J271" s="25" t="s">
        <v>56</v>
      </c>
      <c r="K271" s="25">
        <v>220</v>
      </c>
    </row>
    <row r="272" spans="1:11">
      <c r="A272" s="2">
        <v>265</v>
      </c>
      <c r="B272" s="2">
        <v>611</v>
      </c>
      <c r="C272" s="24">
        <v>3.1631944444444442E-2</v>
      </c>
      <c r="D272" s="25" t="s">
        <v>379</v>
      </c>
      <c r="E272" s="19" t="s">
        <v>18</v>
      </c>
      <c r="F272" s="25" t="s">
        <v>19</v>
      </c>
      <c r="G272" s="25" t="s">
        <v>20</v>
      </c>
      <c r="H272" s="25" t="s">
        <v>375</v>
      </c>
      <c r="I272" s="25">
        <v>140</v>
      </c>
      <c r="J272" s="25" t="s">
        <v>131</v>
      </c>
      <c r="K272" s="25">
        <v>221</v>
      </c>
    </row>
    <row r="273" spans="1:11">
      <c r="A273" s="2">
        <v>266</v>
      </c>
      <c r="B273" s="2">
        <v>383</v>
      </c>
      <c r="C273" s="24">
        <v>3.1643518518518522E-2</v>
      </c>
      <c r="D273" s="25" t="s">
        <v>380</v>
      </c>
      <c r="E273" s="19" t="s">
        <v>87</v>
      </c>
      <c r="F273" s="25" t="s">
        <v>88</v>
      </c>
      <c r="G273" s="25" t="s">
        <v>88</v>
      </c>
      <c r="H273" s="25" t="s">
        <v>142</v>
      </c>
      <c r="I273" s="25">
        <v>139</v>
      </c>
      <c r="J273" s="25" t="s">
        <v>159</v>
      </c>
      <c r="K273" s="25">
        <v>222</v>
      </c>
    </row>
    <row r="274" spans="1:11">
      <c r="A274" s="2">
        <v>267</v>
      </c>
      <c r="B274" s="2">
        <v>147</v>
      </c>
      <c r="C274" s="24">
        <v>3.1678240740740743E-2</v>
      </c>
      <c r="D274" s="25" t="s">
        <v>381</v>
      </c>
      <c r="E274" s="19" t="s">
        <v>53</v>
      </c>
      <c r="F274" s="25" t="s">
        <v>54</v>
      </c>
      <c r="G274" s="25" t="s">
        <v>54</v>
      </c>
      <c r="H274" s="25" t="s">
        <v>166</v>
      </c>
      <c r="I274" s="25">
        <v>106</v>
      </c>
      <c r="J274" s="25" t="s">
        <v>93</v>
      </c>
      <c r="K274" s="25">
        <v>223</v>
      </c>
    </row>
    <row r="275" spans="1:11">
      <c r="A275" s="2">
        <v>268</v>
      </c>
      <c r="B275" s="2">
        <v>429</v>
      </c>
      <c r="C275" s="24">
        <v>3.1851851851851853E-2</v>
      </c>
      <c r="D275" s="25" t="s">
        <v>382</v>
      </c>
      <c r="E275" s="19" t="s">
        <v>120</v>
      </c>
      <c r="F275" s="25" t="s">
        <v>121</v>
      </c>
      <c r="G275" s="25" t="s">
        <v>121</v>
      </c>
      <c r="H275" s="25" t="s">
        <v>83</v>
      </c>
      <c r="I275" s="25">
        <v>138</v>
      </c>
      <c r="J275" s="25" t="s">
        <v>204</v>
      </c>
      <c r="K275" s="25">
        <v>224</v>
      </c>
    </row>
    <row r="276" spans="1:11">
      <c r="A276" s="2">
        <v>269</v>
      </c>
      <c r="B276" s="2">
        <v>420</v>
      </c>
      <c r="C276" s="24">
        <v>3.1851851851851853E-2</v>
      </c>
      <c r="D276" s="25" t="s">
        <v>383</v>
      </c>
      <c r="E276" s="19" t="s">
        <v>120</v>
      </c>
      <c r="F276" s="25" t="s">
        <v>121</v>
      </c>
      <c r="G276" s="25" t="s">
        <v>121</v>
      </c>
      <c r="H276" s="25" t="s">
        <v>83</v>
      </c>
      <c r="I276" s="25">
        <v>137</v>
      </c>
      <c r="J276" s="25" t="s">
        <v>256</v>
      </c>
      <c r="K276" s="25">
        <v>225</v>
      </c>
    </row>
    <row r="277" spans="1:11">
      <c r="A277" s="2">
        <v>270</v>
      </c>
      <c r="B277" s="2">
        <v>659</v>
      </c>
      <c r="C277" s="24">
        <v>3.1944444444444449E-2</v>
      </c>
      <c r="D277" s="25" t="s">
        <v>384</v>
      </c>
      <c r="E277" s="19" t="s">
        <v>71</v>
      </c>
      <c r="F277" s="25" t="s">
        <v>72</v>
      </c>
      <c r="G277" s="25" t="s">
        <v>64</v>
      </c>
      <c r="H277" s="25" t="s">
        <v>250</v>
      </c>
      <c r="I277" s="25">
        <v>136</v>
      </c>
      <c r="J277" s="25" t="s">
        <v>251</v>
      </c>
      <c r="K277" s="25">
        <v>226</v>
      </c>
    </row>
    <row r="278" spans="1:11">
      <c r="A278" s="2">
        <v>271</v>
      </c>
      <c r="B278" s="2">
        <v>453</v>
      </c>
      <c r="C278" s="24">
        <v>3.1979166666666663E-2</v>
      </c>
      <c r="D278" s="25" t="s">
        <v>385</v>
      </c>
      <c r="E278" s="19" t="s">
        <v>39</v>
      </c>
      <c r="F278" s="25" t="s">
        <v>40</v>
      </c>
      <c r="G278" s="25" t="s">
        <v>40</v>
      </c>
      <c r="H278" s="25" t="s">
        <v>207</v>
      </c>
      <c r="I278" s="25">
        <v>135</v>
      </c>
      <c r="J278" s="25" t="s">
        <v>256</v>
      </c>
      <c r="K278" s="25">
        <v>227</v>
      </c>
    </row>
    <row r="279" spans="1:11">
      <c r="A279" s="2">
        <v>272</v>
      </c>
      <c r="B279" s="2">
        <v>135</v>
      </c>
      <c r="C279" s="24">
        <v>3.2060185185185185E-2</v>
      </c>
      <c r="D279" s="25" t="s">
        <v>386</v>
      </c>
      <c r="E279" s="19" t="s">
        <v>53</v>
      </c>
      <c r="F279" s="25" t="s">
        <v>54</v>
      </c>
      <c r="G279" s="25" t="s">
        <v>54</v>
      </c>
      <c r="H279" s="25" t="s">
        <v>207</v>
      </c>
      <c r="I279" s="25">
        <v>134</v>
      </c>
      <c r="J279" s="25" t="s">
        <v>194</v>
      </c>
      <c r="K279" s="25">
        <v>228</v>
      </c>
    </row>
    <row r="280" spans="1:11">
      <c r="A280" s="2">
        <v>273</v>
      </c>
      <c r="B280" s="2">
        <v>362</v>
      </c>
      <c r="C280" s="24">
        <v>3.2106481481481479E-2</v>
      </c>
      <c r="D280" s="25" t="s">
        <v>387</v>
      </c>
      <c r="E280" s="19" t="s">
        <v>50</v>
      </c>
      <c r="F280" s="25" t="s">
        <v>51</v>
      </c>
      <c r="G280" s="25" t="s">
        <v>51</v>
      </c>
      <c r="H280" s="25" t="s">
        <v>375</v>
      </c>
      <c r="I280" s="25">
        <v>133</v>
      </c>
      <c r="J280" s="25" t="s">
        <v>189</v>
      </c>
      <c r="K280" s="25">
        <v>229</v>
      </c>
    </row>
    <row r="281" spans="1:11">
      <c r="A281" s="2">
        <v>274</v>
      </c>
      <c r="B281" s="2">
        <v>427</v>
      </c>
      <c r="C281" s="24">
        <v>3.2129629629629626E-2</v>
      </c>
      <c r="D281" s="25" t="s">
        <v>388</v>
      </c>
      <c r="E281" s="19" t="s">
        <v>120</v>
      </c>
      <c r="F281" s="25" t="s">
        <v>121</v>
      </c>
      <c r="G281" s="25" t="s">
        <v>121</v>
      </c>
      <c r="H281" s="25" t="s">
        <v>55</v>
      </c>
      <c r="I281" s="25">
        <v>105</v>
      </c>
      <c r="J281" s="25" t="s">
        <v>85</v>
      </c>
      <c r="K281" s="25">
        <v>230</v>
      </c>
    </row>
    <row r="282" spans="1:11">
      <c r="A282" s="2">
        <v>275</v>
      </c>
      <c r="B282" s="2">
        <v>42</v>
      </c>
      <c r="C282" s="24">
        <v>3.2187500000000001E-2</v>
      </c>
      <c r="D282" s="25" t="s">
        <v>389</v>
      </c>
      <c r="E282" s="19" t="s">
        <v>31</v>
      </c>
      <c r="F282" s="25" t="s">
        <v>32</v>
      </c>
      <c r="G282" s="25" t="s">
        <v>32</v>
      </c>
      <c r="H282" s="25" t="s">
        <v>83</v>
      </c>
      <c r="I282" s="25">
        <v>132</v>
      </c>
      <c r="J282" s="25" t="s">
        <v>82</v>
      </c>
      <c r="K282" s="25" t="s">
        <v>82</v>
      </c>
    </row>
    <row r="283" spans="1:11">
      <c r="A283" s="2">
        <v>276</v>
      </c>
      <c r="B283" s="2">
        <v>230</v>
      </c>
      <c r="C283" s="24">
        <v>3.2245370370370369E-2</v>
      </c>
      <c r="D283" s="25" t="s">
        <v>390</v>
      </c>
      <c r="E283" s="19" t="s">
        <v>68</v>
      </c>
      <c r="F283" s="25" t="s">
        <v>69</v>
      </c>
      <c r="G283" s="25" t="s">
        <v>60</v>
      </c>
      <c r="H283" s="25" t="s">
        <v>193</v>
      </c>
      <c r="I283" s="25">
        <v>131</v>
      </c>
      <c r="J283" s="25" t="s">
        <v>266</v>
      </c>
      <c r="K283" s="25">
        <v>231</v>
      </c>
    </row>
    <row r="284" spans="1:11">
      <c r="A284" s="2">
        <v>277</v>
      </c>
      <c r="B284" s="2">
        <v>146</v>
      </c>
      <c r="C284" s="24">
        <v>3.2337962962962964E-2</v>
      </c>
      <c r="D284" s="25" t="s">
        <v>391</v>
      </c>
      <c r="E284" s="19" t="s">
        <v>53</v>
      </c>
      <c r="F284" s="25" t="s">
        <v>54</v>
      </c>
      <c r="G284" s="25" t="s">
        <v>54</v>
      </c>
      <c r="H284" s="25" t="s">
        <v>188</v>
      </c>
      <c r="I284" s="25">
        <v>130</v>
      </c>
      <c r="J284" s="25" t="s">
        <v>189</v>
      </c>
      <c r="K284" s="25">
        <v>232</v>
      </c>
    </row>
    <row r="285" spans="1:11">
      <c r="A285" s="2">
        <v>278</v>
      </c>
      <c r="B285" s="2">
        <v>466</v>
      </c>
      <c r="C285" s="24">
        <v>3.2349537037037038E-2</v>
      </c>
      <c r="D285" s="25" t="s">
        <v>392</v>
      </c>
      <c r="E285" s="19" t="s">
        <v>39</v>
      </c>
      <c r="F285" s="25" t="s">
        <v>40</v>
      </c>
      <c r="G285" s="25" t="s">
        <v>40</v>
      </c>
      <c r="H285" s="25" t="s">
        <v>55</v>
      </c>
      <c r="I285" s="25">
        <v>104</v>
      </c>
      <c r="J285" s="25" t="s">
        <v>82</v>
      </c>
      <c r="K285" s="25" t="s">
        <v>82</v>
      </c>
    </row>
    <row r="286" spans="1:11">
      <c r="A286" s="2">
        <v>279</v>
      </c>
      <c r="B286" s="2">
        <v>300</v>
      </c>
      <c r="C286" s="24">
        <v>3.2407407407407406E-2</v>
      </c>
      <c r="D286" s="25" t="s">
        <v>393</v>
      </c>
      <c r="E286" s="19" t="s">
        <v>62</v>
      </c>
      <c r="F286" s="25" t="s">
        <v>63</v>
      </c>
      <c r="G286" s="25" t="s">
        <v>64</v>
      </c>
      <c r="H286" s="25" t="s">
        <v>188</v>
      </c>
      <c r="I286" s="25">
        <v>129</v>
      </c>
      <c r="J286" s="25" t="s">
        <v>194</v>
      </c>
      <c r="K286" s="25">
        <v>233</v>
      </c>
    </row>
    <row r="287" spans="1:11">
      <c r="A287" s="2">
        <v>280</v>
      </c>
      <c r="B287" s="2">
        <v>405</v>
      </c>
      <c r="C287" s="24">
        <v>3.243055555555556E-2</v>
      </c>
      <c r="D287" s="25" t="s">
        <v>394</v>
      </c>
      <c r="E287" s="19" t="s">
        <v>87</v>
      </c>
      <c r="F287" s="25" t="s">
        <v>88</v>
      </c>
      <c r="G287" s="25" t="s">
        <v>88</v>
      </c>
      <c r="H287" s="25" t="s">
        <v>55</v>
      </c>
      <c r="I287" s="25">
        <v>103</v>
      </c>
      <c r="J287" s="25" t="s">
        <v>76</v>
      </c>
      <c r="K287" s="25">
        <v>234</v>
      </c>
    </row>
    <row r="288" spans="1:11">
      <c r="A288" s="2">
        <v>281</v>
      </c>
      <c r="B288" s="2">
        <v>687</v>
      </c>
      <c r="C288" s="24">
        <v>3.24537037037037E-2</v>
      </c>
      <c r="D288" s="25" t="s">
        <v>395</v>
      </c>
      <c r="E288" s="19">
        <v>0</v>
      </c>
      <c r="F288" s="25" t="s">
        <v>82</v>
      </c>
      <c r="G288" s="25" t="s">
        <v>82</v>
      </c>
      <c r="H288" s="25" t="s">
        <v>55</v>
      </c>
      <c r="I288" s="25" t="s">
        <v>82</v>
      </c>
      <c r="J288" s="25" t="s">
        <v>82</v>
      </c>
      <c r="K288" s="25" t="s">
        <v>82</v>
      </c>
    </row>
    <row r="289" spans="1:11">
      <c r="A289" s="2">
        <v>282</v>
      </c>
      <c r="B289" s="2">
        <v>253</v>
      </c>
      <c r="C289" s="24">
        <v>3.2488425925925928E-2</v>
      </c>
      <c r="D289" s="25" t="s">
        <v>396</v>
      </c>
      <c r="E289" s="19" t="s">
        <v>315</v>
      </c>
      <c r="F289" s="25" t="s">
        <v>316</v>
      </c>
      <c r="G289" s="25" t="s">
        <v>60</v>
      </c>
      <c r="H289" s="25" t="s">
        <v>48</v>
      </c>
      <c r="I289" s="25">
        <v>102</v>
      </c>
      <c r="J289" s="25" t="s">
        <v>82</v>
      </c>
      <c r="K289" s="25" t="s">
        <v>82</v>
      </c>
    </row>
    <row r="290" spans="1:11">
      <c r="A290" s="2">
        <v>283</v>
      </c>
      <c r="B290" s="2">
        <v>276</v>
      </c>
      <c r="C290" s="24">
        <v>3.2638888888888891E-2</v>
      </c>
      <c r="D290" s="25" t="s">
        <v>397</v>
      </c>
      <c r="E290" s="19" t="s">
        <v>74</v>
      </c>
      <c r="F290" s="25" t="s">
        <v>75</v>
      </c>
      <c r="G290" s="25" t="s">
        <v>26</v>
      </c>
      <c r="H290" s="25" t="s">
        <v>36</v>
      </c>
      <c r="I290" s="25">
        <v>101</v>
      </c>
      <c r="J290" s="25" t="s">
        <v>82</v>
      </c>
      <c r="K290" s="25" t="s">
        <v>82</v>
      </c>
    </row>
    <row r="291" spans="1:11">
      <c r="A291" s="2">
        <v>284</v>
      </c>
      <c r="B291" s="2">
        <v>335</v>
      </c>
      <c r="C291" s="24">
        <v>3.27662037037037E-2</v>
      </c>
      <c r="D291" s="25" t="s">
        <v>398</v>
      </c>
      <c r="E291" s="19" t="s">
        <v>46</v>
      </c>
      <c r="F291" s="25" t="s">
        <v>47</v>
      </c>
      <c r="G291" s="25" t="s">
        <v>47</v>
      </c>
      <c r="H291" s="25" t="s">
        <v>130</v>
      </c>
      <c r="I291" s="25">
        <v>128</v>
      </c>
      <c r="J291" s="25" t="s">
        <v>131</v>
      </c>
      <c r="K291" s="25">
        <v>235</v>
      </c>
    </row>
    <row r="292" spans="1:11">
      <c r="A292" s="2">
        <v>285</v>
      </c>
      <c r="B292" s="2">
        <v>461</v>
      </c>
      <c r="C292" s="24">
        <v>3.2835648148148149E-2</v>
      </c>
      <c r="D292" s="25" t="s">
        <v>399</v>
      </c>
      <c r="E292" s="19" t="s">
        <v>39</v>
      </c>
      <c r="F292" s="25" t="s">
        <v>40</v>
      </c>
      <c r="G292" s="25" t="s">
        <v>40</v>
      </c>
      <c r="H292" s="25" t="s">
        <v>250</v>
      </c>
      <c r="I292" s="25">
        <v>127</v>
      </c>
      <c r="J292" s="25" t="s">
        <v>266</v>
      </c>
      <c r="K292" s="25">
        <v>236</v>
      </c>
    </row>
    <row r="293" spans="1:11">
      <c r="A293" s="2">
        <v>286</v>
      </c>
      <c r="B293" s="2">
        <v>228</v>
      </c>
      <c r="C293" s="24">
        <v>3.2847222222222222E-2</v>
      </c>
      <c r="D293" s="25" t="s">
        <v>400</v>
      </c>
      <c r="E293" s="19" t="s">
        <v>68</v>
      </c>
      <c r="F293" s="25" t="s">
        <v>69</v>
      </c>
      <c r="G293" s="25" t="s">
        <v>60</v>
      </c>
      <c r="H293" s="25" t="s">
        <v>188</v>
      </c>
      <c r="I293" s="25">
        <v>126</v>
      </c>
      <c r="J293" s="25" t="s">
        <v>189</v>
      </c>
      <c r="K293" s="25">
        <v>237</v>
      </c>
    </row>
    <row r="294" spans="1:11">
      <c r="A294" s="2">
        <v>287</v>
      </c>
      <c r="B294" s="2">
        <v>165</v>
      </c>
      <c r="C294" s="24">
        <v>3.2893518518518523E-2</v>
      </c>
      <c r="D294" s="25" t="s">
        <v>401</v>
      </c>
      <c r="E294" s="19" t="s">
        <v>115</v>
      </c>
      <c r="F294" s="25" t="s">
        <v>116</v>
      </c>
      <c r="G294" s="25" t="s">
        <v>116</v>
      </c>
      <c r="H294" s="25" t="s">
        <v>207</v>
      </c>
      <c r="I294" s="25">
        <v>125</v>
      </c>
      <c r="J294" s="25" t="s">
        <v>194</v>
      </c>
      <c r="K294" s="25">
        <v>238</v>
      </c>
    </row>
    <row r="295" spans="1:11">
      <c r="A295" s="2">
        <v>288</v>
      </c>
      <c r="B295" s="2">
        <v>195</v>
      </c>
      <c r="C295" s="24">
        <v>3.2939814814814811E-2</v>
      </c>
      <c r="D295" s="25" t="s">
        <v>402</v>
      </c>
      <c r="E295" s="19" t="s">
        <v>115</v>
      </c>
      <c r="F295" s="25" t="s">
        <v>116</v>
      </c>
      <c r="G295" s="25" t="s">
        <v>116</v>
      </c>
      <c r="H295" s="25" t="s">
        <v>123</v>
      </c>
      <c r="I295" s="25">
        <v>100</v>
      </c>
      <c r="J295" s="25" t="s">
        <v>76</v>
      </c>
      <c r="K295" s="25">
        <v>239</v>
      </c>
    </row>
    <row r="296" spans="1:11">
      <c r="A296" s="2">
        <v>289</v>
      </c>
      <c r="B296" s="2">
        <v>351</v>
      </c>
      <c r="C296" s="24">
        <v>3.3009259259259259E-2</v>
      </c>
      <c r="D296" s="25" t="s">
        <v>403</v>
      </c>
      <c r="E296" s="19" t="s">
        <v>46</v>
      </c>
      <c r="F296" s="25" t="s">
        <v>47</v>
      </c>
      <c r="G296" s="25" t="s">
        <v>47</v>
      </c>
      <c r="H296" s="25" t="s">
        <v>202</v>
      </c>
      <c r="I296" s="25">
        <v>99</v>
      </c>
      <c r="J296" s="25" t="s">
        <v>167</v>
      </c>
      <c r="K296" s="25">
        <v>240</v>
      </c>
    </row>
    <row r="297" spans="1:11">
      <c r="A297" s="2">
        <v>290</v>
      </c>
      <c r="B297" s="2">
        <v>54</v>
      </c>
      <c r="C297" s="24">
        <v>3.3020833333333333E-2</v>
      </c>
      <c r="D297" s="25" t="s">
        <v>404</v>
      </c>
      <c r="E297" s="19" t="s">
        <v>31</v>
      </c>
      <c r="F297" s="25" t="s">
        <v>32</v>
      </c>
      <c r="G297" s="25" t="s">
        <v>32</v>
      </c>
      <c r="H297" s="25" t="s">
        <v>83</v>
      </c>
      <c r="I297" s="25">
        <v>124</v>
      </c>
      <c r="J297" s="25" t="s">
        <v>82</v>
      </c>
      <c r="K297" s="25" t="s">
        <v>82</v>
      </c>
    </row>
    <row r="298" spans="1:11">
      <c r="A298" s="2">
        <v>291</v>
      </c>
      <c r="B298" s="2">
        <v>138</v>
      </c>
      <c r="C298" s="24">
        <v>3.3043981481481487E-2</v>
      </c>
      <c r="D298" s="25" t="s">
        <v>405</v>
      </c>
      <c r="E298" s="19" t="s">
        <v>53</v>
      </c>
      <c r="F298" s="25" t="s">
        <v>54</v>
      </c>
      <c r="G298" s="25" t="s">
        <v>54</v>
      </c>
      <c r="H298" s="25" t="s">
        <v>250</v>
      </c>
      <c r="I298" s="25">
        <v>123</v>
      </c>
      <c r="J298" s="25" t="s">
        <v>251</v>
      </c>
      <c r="K298" s="25">
        <v>241</v>
      </c>
    </row>
    <row r="299" spans="1:11">
      <c r="A299" s="2">
        <v>292</v>
      </c>
      <c r="B299" s="2">
        <v>222</v>
      </c>
      <c r="C299" s="24">
        <v>3.3159722222222222E-2</v>
      </c>
      <c r="D299" s="25" t="s">
        <v>406</v>
      </c>
      <c r="E299" s="19" t="s">
        <v>68</v>
      </c>
      <c r="F299" s="25" t="s">
        <v>69</v>
      </c>
      <c r="G299" s="25" t="s">
        <v>60</v>
      </c>
      <c r="H299" s="25" t="s">
        <v>207</v>
      </c>
      <c r="I299" s="25">
        <v>122</v>
      </c>
      <c r="J299" s="25" t="s">
        <v>338</v>
      </c>
      <c r="K299" s="25">
        <v>242</v>
      </c>
    </row>
    <row r="300" spans="1:11">
      <c r="A300" s="2">
        <v>293</v>
      </c>
      <c r="B300" s="2">
        <v>25</v>
      </c>
      <c r="C300" s="24">
        <v>3.3321759259259259E-2</v>
      </c>
      <c r="D300" s="25" t="s">
        <v>407</v>
      </c>
      <c r="E300" s="19" t="s">
        <v>31</v>
      </c>
      <c r="F300" s="25" t="s">
        <v>32</v>
      </c>
      <c r="G300" s="25" t="s">
        <v>32</v>
      </c>
      <c r="H300" s="25" t="s">
        <v>250</v>
      </c>
      <c r="I300" s="25">
        <v>121</v>
      </c>
      <c r="J300" s="25" t="s">
        <v>251</v>
      </c>
      <c r="K300" s="25">
        <v>243</v>
      </c>
    </row>
    <row r="301" spans="1:11">
      <c r="A301" s="2">
        <v>294</v>
      </c>
      <c r="B301" s="2">
        <v>553</v>
      </c>
      <c r="C301" s="24">
        <v>3.3379629629629634E-2</v>
      </c>
      <c r="D301" s="25" t="s">
        <v>408</v>
      </c>
      <c r="E301" s="19" t="s">
        <v>90</v>
      </c>
      <c r="F301" s="25" t="s">
        <v>91</v>
      </c>
      <c r="G301" s="25" t="s">
        <v>91</v>
      </c>
      <c r="H301" s="25" t="s">
        <v>375</v>
      </c>
      <c r="I301" s="25">
        <v>120</v>
      </c>
      <c r="J301" s="25" t="s">
        <v>131</v>
      </c>
      <c r="K301" s="25">
        <v>244</v>
      </c>
    </row>
    <row r="302" spans="1:11">
      <c r="A302" s="2">
        <v>295</v>
      </c>
      <c r="B302" s="2">
        <v>428</v>
      </c>
      <c r="C302" s="24">
        <v>3.3391203703703708E-2</v>
      </c>
      <c r="D302" s="25" t="s">
        <v>409</v>
      </c>
      <c r="E302" s="19" t="s">
        <v>120</v>
      </c>
      <c r="F302" s="25" t="s">
        <v>121</v>
      </c>
      <c r="G302" s="25" t="s">
        <v>121</v>
      </c>
      <c r="H302" s="25" t="s">
        <v>48</v>
      </c>
      <c r="I302" s="25">
        <v>98</v>
      </c>
      <c r="J302" s="25" t="s">
        <v>44</v>
      </c>
      <c r="K302" s="25">
        <v>245</v>
      </c>
    </row>
    <row r="303" spans="1:11">
      <c r="A303" s="2">
        <v>296</v>
      </c>
      <c r="B303" s="2">
        <v>168</v>
      </c>
      <c r="C303" s="24">
        <v>3.3425925925925921E-2</v>
      </c>
      <c r="D303" s="25" t="s">
        <v>410</v>
      </c>
      <c r="E303" s="19" t="s">
        <v>115</v>
      </c>
      <c r="F303" s="25" t="s">
        <v>116</v>
      </c>
      <c r="G303" s="25" t="s">
        <v>116</v>
      </c>
      <c r="H303" s="25" t="s">
        <v>188</v>
      </c>
      <c r="I303" s="25">
        <v>119</v>
      </c>
      <c r="J303" s="25" t="s">
        <v>251</v>
      </c>
      <c r="K303" s="25">
        <v>246</v>
      </c>
    </row>
    <row r="304" spans="1:11">
      <c r="A304" s="2">
        <v>297</v>
      </c>
      <c r="B304" s="2">
        <v>657</v>
      </c>
      <c r="C304" s="24">
        <v>3.3437500000000002E-2</v>
      </c>
      <c r="D304" s="25" t="s">
        <v>411</v>
      </c>
      <c r="E304" s="19" t="s">
        <v>71</v>
      </c>
      <c r="F304" s="25" t="s">
        <v>72</v>
      </c>
      <c r="G304" s="25" t="s">
        <v>64</v>
      </c>
      <c r="H304" s="25" t="s">
        <v>130</v>
      </c>
      <c r="I304" s="25">
        <v>118</v>
      </c>
      <c r="J304" s="25" t="s">
        <v>131</v>
      </c>
      <c r="K304" s="25">
        <v>247</v>
      </c>
    </row>
    <row r="305" spans="1:11">
      <c r="A305" s="2">
        <v>298</v>
      </c>
      <c r="B305" s="2">
        <v>654</v>
      </c>
      <c r="C305" s="24">
        <v>3.3449074074074069E-2</v>
      </c>
      <c r="D305" s="25" t="s">
        <v>412</v>
      </c>
      <c r="E305" s="19" t="s">
        <v>71</v>
      </c>
      <c r="F305" s="25" t="s">
        <v>72</v>
      </c>
      <c r="G305" s="25" t="s">
        <v>64</v>
      </c>
      <c r="H305" s="25" t="s">
        <v>207</v>
      </c>
      <c r="I305" s="25">
        <v>117</v>
      </c>
      <c r="J305" s="25" t="s">
        <v>222</v>
      </c>
      <c r="K305" s="25">
        <v>248</v>
      </c>
    </row>
    <row r="306" spans="1:11">
      <c r="A306" s="2">
        <v>299</v>
      </c>
      <c r="B306" s="2">
        <v>605</v>
      </c>
      <c r="C306" s="24">
        <v>3.3449074074074069E-2</v>
      </c>
      <c r="D306" s="25" t="s">
        <v>413</v>
      </c>
      <c r="E306" s="19" t="s">
        <v>90</v>
      </c>
      <c r="F306" s="25" t="s">
        <v>91</v>
      </c>
      <c r="G306" s="25" t="s">
        <v>91</v>
      </c>
      <c r="H306" s="25" t="s">
        <v>207</v>
      </c>
      <c r="I306" s="25">
        <v>116</v>
      </c>
      <c r="J306" s="25" t="s">
        <v>222</v>
      </c>
      <c r="K306" s="25">
        <v>249</v>
      </c>
    </row>
    <row r="307" spans="1:11">
      <c r="A307" s="2">
        <v>300</v>
      </c>
      <c r="B307" s="2">
        <v>158</v>
      </c>
      <c r="C307" s="24">
        <v>3.3599537037037039E-2</v>
      </c>
      <c r="D307" s="25" t="s">
        <v>414</v>
      </c>
      <c r="E307" s="19" t="s">
        <v>115</v>
      </c>
      <c r="F307" s="25" t="s">
        <v>116</v>
      </c>
      <c r="G307" s="25" t="s">
        <v>116</v>
      </c>
      <c r="H307" s="25" t="s">
        <v>415</v>
      </c>
      <c r="I307" s="25">
        <v>115</v>
      </c>
      <c r="J307" s="25" t="s">
        <v>131</v>
      </c>
      <c r="K307" s="25">
        <v>250</v>
      </c>
    </row>
    <row r="308" spans="1:11">
      <c r="A308" s="2">
        <v>301</v>
      </c>
      <c r="B308" s="2">
        <v>577</v>
      </c>
      <c r="C308" s="24">
        <v>3.363425925925926E-2</v>
      </c>
      <c r="D308" s="25" t="s">
        <v>416</v>
      </c>
      <c r="E308" s="19" t="s">
        <v>90</v>
      </c>
      <c r="F308" s="25" t="s">
        <v>91</v>
      </c>
      <c r="G308" s="25" t="s">
        <v>91</v>
      </c>
      <c r="H308" s="25" t="s">
        <v>207</v>
      </c>
      <c r="I308" s="25">
        <v>114</v>
      </c>
      <c r="J308" s="25" t="s">
        <v>256</v>
      </c>
      <c r="K308" s="25">
        <v>251</v>
      </c>
    </row>
    <row r="309" spans="1:11">
      <c r="A309" s="2">
        <v>302</v>
      </c>
      <c r="B309" s="2">
        <v>655</v>
      </c>
      <c r="C309" s="24">
        <v>3.3645833333333333E-2</v>
      </c>
      <c r="D309" s="25" t="s">
        <v>417</v>
      </c>
      <c r="E309" s="19" t="s">
        <v>71</v>
      </c>
      <c r="F309" s="25" t="s">
        <v>72</v>
      </c>
      <c r="G309" s="25" t="s">
        <v>64</v>
      </c>
      <c r="H309" s="25" t="s">
        <v>55</v>
      </c>
      <c r="I309" s="25">
        <v>97</v>
      </c>
      <c r="J309" s="25" t="s">
        <v>93</v>
      </c>
      <c r="K309" s="25">
        <v>252</v>
      </c>
    </row>
    <row r="310" spans="1:11">
      <c r="A310" s="2">
        <v>303</v>
      </c>
      <c r="B310" s="2">
        <v>142</v>
      </c>
      <c r="C310" s="24">
        <v>3.366898148148148E-2</v>
      </c>
      <c r="D310" s="25" t="s">
        <v>418</v>
      </c>
      <c r="E310" s="19" t="s">
        <v>53</v>
      </c>
      <c r="F310" s="25" t="s">
        <v>54</v>
      </c>
      <c r="G310" s="25" t="s">
        <v>54</v>
      </c>
      <c r="H310" s="25" t="s">
        <v>250</v>
      </c>
      <c r="I310" s="25">
        <v>113</v>
      </c>
      <c r="J310" s="25" t="s">
        <v>222</v>
      </c>
      <c r="K310" s="25">
        <v>253</v>
      </c>
    </row>
    <row r="311" spans="1:11">
      <c r="A311" s="2">
        <v>304</v>
      </c>
      <c r="B311" s="2">
        <v>401</v>
      </c>
      <c r="C311" s="24">
        <v>3.3680555555555554E-2</v>
      </c>
      <c r="D311" s="25" t="s">
        <v>419</v>
      </c>
      <c r="E311" s="19" t="s">
        <v>87</v>
      </c>
      <c r="F311" s="25" t="s">
        <v>88</v>
      </c>
      <c r="G311" s="25" t="s">
        <v>88</v>
      </c>
      <c r="H311" s="25" t="s">
        <v>188</v>
      </c>
      <c r="I311" s="25">
        <v>112</v>
      </c>
      <c r="J311" s="25" t="s">
        <v>189</v>
      </c>
      <c r="K311" s="25">
        <v>254</v>
      </c>
    </row>
    <row r="312" spans="1:11">
      <c r="A312" s="2">
        <v>305</v>
      </c>
      <c r="B312" s="2">
        <v>16</v>
      </c>
      <c r="C312" s="24">
        <v>3.3703703703703701E-2</v>
      </c>
      <c r="D312" s="25" t="s">
        <v>420</v>
      </c>
      <c r="E312" s="19" t="s">
        <v>31</v>
      </c>
      <c r="F312" s="25" t="s">
        <v>32</v>
      </c>
      <c r="G312" s="25" t="s">
        <v>32</v>
      </c>
      <c r="H312" s="25" t="s">
        <v>130</v>
      </c>
      <c r="I312" s="25">
        <v>111</v>
      </c>
      <c r="J312" s="25" t="s">
        <v>82</v>
      </c>
      <c r="K312" s="25" t="s">
        <v>82</v>
      </c>
    </row>
    <row r="313" spans="1:11">
      <c r="A313" s="2">
        <v>306</v>
      </c>
      <c r="B313" s="2">
        <v>667</v>
      </c>
      <c r="C313" s="24">
        <v>3.3726851851851855E-2</v>
      </c>
      <c r="D313" s="25" t="s">
        <v>421</v>
      </c>
      <c r="E313" s="19" t="s">
        <v>71</v>
      </c>
      <c r="F313" s="25" t="s">
        <v>72</v>
      </c>
      <c r="G313" s="25" t="s">
        <v>64</v>
      </c>
      <c r="H313" s="25" t="s">
        <v>250</v>
      </c>
      <c r="I313" s="25">
        <v>110</v>
      </c>
      <c r="J313" s="25" t="s">
        <v>101</v>
      </c>
      <c r="K313" s="25">
        <v>255</v>
      </c>
    </row>
    <row r="314" spans="1:11">
      <c r="A314" s="2">
        <v>307</v>
      </c>
      <c r="B314" s="2">
        <v>254</v>
      </c>
      <c r="C314" s="24">
        <v>3.3842592592592598E-2</v>
      </c>
      <c r="D314" s="25" t="s">
        <v>422</v>
      </c>
      <c r="E314" s="19" t="s">
        <v>315</v>
      </c>
      <c r="F314" s="25" t="s">
        <v>316</v>
      </c>
      <c r="G314" s="25" t="s">
        <v>60</v>
      </c>
      <c r="H314" s="25" t="s">
        <v>48</v>
      </c>
      <c r="I314" s="25">
        <v>96</v>
      </c>
      <c r="J314" s="25" t="s">
        <v>82</v>
      </c>
      <c r="K314" s="25" t="s">
        <v>82</v>
      </c>
    </row>
    <row r="315" spans="1:11">
      <c r="A315" s="2">
        <v>308</v>
      </c>
      <c r="B315" s="2">
        <v>124</v>
      </c>
      <c r="C315" s="24">
        <v>3.3993055555555561E-2</v>
      </c>
      <c r="D315" s="25" t="s">
        <v>423</v>
      </c>
      <c r="E315" s="19" t="s">
        <v>53</v>
      </c>
      <c r="F315" s="25" t="s">
        <v>54</v>
      </c>
      <c r="G315" s="25" t="s">
        <v>54</v>
      </c>
      <c r="H315" s="25" t="s">
        <v>207</v>
      </c>
      <c r="I315" s="25">
        <v>109</v>
      </c>
      <c r="J315" s="25" t="s">
        <v>101</v>
      </c>
      <c r="K315" s="25">
        <v>256</v>
      </c>
    </row>
    <row r="316" spans="1:11">
      <c r="A316" s="2">
        <v>309</v>
      </c>
      <c r="B316" s="2">
        <v>584</v>
      </c>
      <c r="C316" s="24">
        <v>3.4016203703703708E-2</v>
      </c>
      <c r="D316" s="25" t="s">
        <v>424</v>
      </c>
      <c r="E316" s="19" t="s">
        <v>90</v>
      </c>
      <c r="F316" s="25" t="s">
        <v>91</v>
      </c>
      <c r="G316" s="25" t="s">
        <v>91</v>
      </c>
      <c r="H316" s="25" t="s">
        <v>142</v>
      </c>
      <c r="I316" s="25">
        <v>108</v>
      </c>
      <c r="J316" s="25" t="s">
        <v>266</v>
      </c>
      <c r="K316" s="25">
        <v>257</v>
      </c>
    </row>
    <row r="317" spans="1:11">
      <c r="A317" s="2">
        <v>310</v>
      </c>
      <c r="B317" s="2">
        <v>249</v>
      </c>
      <c r="C317" s="24">
        <v>3.4074074074074076E-2</v>
      </c>
      <c r="D317" s="25" t="s">
        <v>425</v>
      </c>
      <c r="E317" s="19" t="s">
        <v>315</v>
      </c>
      <c r="F317" s="25" t="s">
        <v>316</v>
      </c>
      <c r="G317" s="25" t="s">
        <v>60</v>
      </c>
      <c r="H317" s="25" t="s">
        <v>142</v>
      </c>
      <c r="I317" s="25">
        <v>107</v>
      </c>
      <c r="J317" s="25" t="s">
        <v>82</v>
      </c>
      <c r="K317" s="25" t="s">
        <v>82</v>
      </c>
    </row>
    <row r="318" spans="1:11">
      <c r="A318" s="2">
        <v>311</v>
      </c>
      <c r="B318" s="2">
        <v>153</v>
      </c>
      <c r="C318" s="24">
        <v>3.4178240740740738E-2</v>
      </c>
      <c r="D318" s="25" t="s">
        <v>426</v>
      </c>
      <c r="E318" s="19" t="s">
        <v>53</v>
      </c>
      <c r="F318" s="25" t="s">
        <v>54</v>
      </c>
      <c r="G318" s="25" t="s">
        <v>54</v>
      </c>
      <c r="H318" s="25" t="s">
        <v>250</v>
      </c>
      <c r="I318" s="25">
        <v>106</v>
      </c>
      <c r="J318" s="25" t="s">
        <v>159</v>
      </c>
      <c r="K318" s="25">
        <v>258</v>
      </c>
    </row>
    <row r="319" spans="1:11">
      <c r="A319" s="2">
        <v>312</v>
      </c>
      <c r="B319" s="2">
        <v>172</v>
      </c>
      <c r="C319" s="24">
        <v>3.4236111111111113E-2</v>
      </c>
      <c r="D319" s="25" t="s">
        <v>427</v>
      </c>
      <c r="E319" s="19" t="s">
        <v>115</v>
      </c>
      <c r="F319" s="25" t="s">
        <v>116</v>
      </c>
      <c r="G319" s="25" t="s">
        <v>116</v>
      </c>
      <c r="H319" s="25" t="s">
        <v>250</v>
      </c>
      <c r="I319" s="25">
        <v>105</v>
      </c>
      <c r="J319" s="25" t="s">
        <v>222</v>
      </c>
      <c r="K319" s="25">
        <v>259</v>
      </c>
    </row>
    <row r="320" spans="1:11">
      <c r="A320" s="2">
        <v>313</v>
      </c>
      <c r="B320" s="2">
        <v>708</v>
      </c>
      <c r="C320" s="24">
        <v>3.4247685185185187E-2</v>
      </c>
      <c r="D320" s="25" t="s">
        <v>428</v>
      </c>
      <c r="E320" s="19" t="s">
        <v>115</v>
      </c>
      <c r="F320" s="25" t="s">
        <v>116</v>
      </c>
      <c r="G320" s="25" t="s">
        <v>116</v>
      </c>
      <c r="H320" s="25" t="s">
        <v>193</v>
      </c>
      <c r="I320" s="25">
        <v>104</v>
      </c>
      <c r="J320" s="25" t="s">
        <v>159</v>
      </c>
      <c r="K320" s="25">
        <v>260</v>
      </c>
    </row>
    <row r="321" spans="1:11">
      <c r="A321" s="2">
        <v>314</v>
      </c>
      <c r="B321" s="2">
        <v>180</v>
      </c>
      <c r="C321" s="24">
        <v>3.4247685185185187E-2</v>
      </c>
      <c r="D321" s="25" t="s">
        <v>429</v>
      </c>
      <c r="E321" s="19" t="s">
        <v>115</v>
      </c>
      <c r="F321" s="25" t="s">
        <v>116</v>
      </c>
      <c r="G321" s="25" t="s">
        <v>116</v>
      </c>
      <c r="H321" s="25" t="s">
        <v>188</v>
      </c>
      <c r="I321" s="25">
        <v>103</v>
      </c>
      <c r="J321" s="25" t="s">
        <v>204</v>
      </c>
      <c r="K321" s="25">
        <v>261</v>
      </c>
    </row>
    <row r="322" spans="1:11">
      <c r="A322" s="2">
        <v>315</v>
      </c>
      <c r="B322" s="2">
        <v>583</v>
      </c>
      <c r="C322" s="24">
        <v>3.4305555555555554E-2</v>
      </c>
      <c r="D322" s="25" t="s">
        <v>430</v>
      </c>
      <c r="E322" s="19" t="s">
        <v>90</v>
      </c>
      <c r="F322" s="25" t="s">
        <v>91</v>
      </c>
      <c r="G322" s="25" t="s">
        <v>91</v>
      </c>
      <c r="H322" s="25" t="s">
        <v>166</v>
      </c>
      <c r="I322" s="25">
        <v>95</v>
      </c>
      <c r="J322" s="25" t="s">
        <v>85</v>
      </c>
      <c r="K322" s="25">
        <v>262</v>
      </c>
    </row>
    <row r="323" spans="1:11">
      <c r="A323" s="2">
        <v>316</v>
      </c>
      <c r="B323" s="2">
        <v>663</v>
      </c>
      <c r="C323" s="24">
        <v>3.4351851851851849E-2</v>
      </c>
      <c r="D323" s="25" t="s">
        <v>431</v>
      </c>
      <c r="E323" s="19" t="s">
        <v>71</v>
      </c>
      <c r="F323" s="25" t="s">
        <v>72</v>
      </c>
      <c r="G323" s="25" t="s">
        <v>64</v>
      </c>
      <c r="H323" s="25" t="s">
        <v>202</v>
      </c>
      <c r="I323" s="25">
        <v>94</v>
      </c>
      <c r="J323" s="25" t="s">
        <v>95</v>
      </c>
      <c r="K323" s="25">
        <v>263</v>
      </c>
    </row>
    <row r="324" spans="1:11">
      <c r="A324" s="2">
        <v>317</v>
      </c>
      <c r="B324" s="2">
        <v>352</v>
      </c>
      <c r="C324" s="24">
        <v>3.4363425925925929E-2</v>
      </c>
      <c r="D324" s="25" t="s">
        <v>432</v>
      </c>
      <c r="E324" s="19" t="s">
        <v>46</v>
      </c>
      <c r="F324" s="25" t="s">
        <v>47</v>
      </c>
      <c r="G324" s="25" t="s">
        <v>47</v>
      </c>
      <c r="H324" s="25" t="s">
        <v>130</v>
      </c>
      <c r="I324" s="25">
        <v>102</v>
      </c>
      <c r="J324" s="25" t="s">
        <v>325</v>
      </c>
      <c r="K324" s="25">
        <v>264</v>
      </c>
    </row>
    <row r="325" spans="1:11">
      <c r="A325" s="2">
        <v>318</v>
      </c>
      <c r="B325" s="2">
        <v>451</v>
      </c>
      <c r="C325" s="24">
        <v>3.4409722222222223E-2</v>
      </c>
      <c r="D325" s="25" t="s">
        <v>433</v>
      </c>
      <c r="E325" s="19" t="s">
        <v>39</v>
      </c>
      <c r="F325" s="25" t="s">
        <v>40</v>
      </c>
      <c r="G325" s="25" t="s">
        <v>40</v>
      </c>
      <c r="H325" s="25" t="s">
        <v>48</v>
      </c>
      <c r="I325" s="25">
        <v>93</v>
      </c>
      <c r="J325" s="25" t="s">
        <v>82</v>
      </c>
      <c r="K325" s="25" t="s">
        <v>82</v>
      </c>
    </row>
    <row r="326" spans="1:11">
      <c r="A326" s="2">
        <v>319</v>
      </c>
      <c r="B326" s="2">
        <v>320</v>
      </c>
      <c r="C326" s="24">
        <v>3.4583333333333334E-2</v>
      </c>
      <c r="D326" s="25" t="s">
        <v>434</v>
      </c>
      <c r="E326" s="19" t="s">
        <v>46</v>
      </c>
      <c r="F326" s="25" t="s">
        <v>47</v>
      </c>
      <c r="G326" s="25" t="s">
        <v>47</v>
      </c>
      <c r="H326" s="25" t="s">
        <v>262</v>
      </c>
      <c r="I326" s="25">
        <v>92</v>
      </c>
      <c r="J326" s="25" t="s">
        <v>191</v>
      </c>
      <c r="K326" s="25">
        <v>265</v>
      </c>
    </row>
    <row r="327" spans="1:11">
      <c r="A327" s="2">
        <v>320</v>
      </c>
      <c r="B327" s="2">
        <v>286</v>
      </c>
      <c r="C327" s="24">
        <v>3.4837962962962959E-2</v>
      </c>
      <c r="D327" s="25" t="s">
        <v>435</v>
      </c>
      <c r="E327" s="19" t="s">
        <v>179</v>
      </c>
      <c r="F327" s="25" t="s">
        <v>180</v>
      </c>
      <c r="G327" s="25" t="s">
        <v>60</v>
      </c>
      <c r="H327" s="25" t="s">
        <v>250</v>
      </c>
      <c r="I327" s="25">
        <v>101</v>
      </c>
      <c r="J327" s="25" t="s">
        <v>251</v>
      </c>
      <c r="K327" s="25">
        <v>266</v>
      </c>
    </row>
    <row r="328" spans="1:11">
      <c r="A328" s="2">
        <v>321</v>
      </c>
      <c r="B328" s="2">
        <v>444</v>
      </c>
      <c r="C328" s="24">
        <v>3.4861111111111114E-2</v>
      </c>
      <c r="D328" s="25" t="s">
        <v>436</v>
      </c>
      <c r="E328" s="19" t="s">
        <v>39</v>
      </c>
      <c r="F328" s="25" t="s">
        <v>40</v>
      </c>
      <c r="G328" s="25" t="s">
        <v>40</v>
      </c>
      <c r="H328" s="25" t="s">
        <v>83</v>
      </c>
      <c r="I328" s="25">
        <v>100</v>
      </c>
      <c r="J328" s="25" t="s">
        <v>338</v>
      </c>
      <c r="K328" s="25">
        <v>267</v>
      </c>
    </row>
    <row r="329" spans="1:11">
      <c r="A329" s="2">
        <v>322</v>
      </c>
      <c r="B329" s="2">
        <v>448</v>
      </c>
      <c r="C329" s="24">
        <v>3.4884259259259261E-2</v>
      </c>
      <c r="D329" s="25" t="s">
        <v>437</v>
      </c>
      <c r="E329" s="19" t="s">
        <v>39</v>
      </c>
      <c r="F329" s="25" t="s">
        <v>40</v>
      </c>
      <c r="G329" s="25" t="s">
        <v>40</v>
      </c>
      <c r="H329" s="25" t="s">
        <v>188</v>
      </c>
      <c r="I329" s="25">
        <v>99</v>
      </c>
      <c r="J329" s="25" t="s">
        <v>82</v>
      </c>
      <c r="K329" s="25" t="s">
        <v>82</v>
      </c>
    </row>
    <row r="330" spans="1:11">
      <c r="A330" s="2">
        <v>323</v>
      </c>
      <c r="B330" s="2">
        <v>130</v>
      </c>
      <c r="C330" s="24">
        <v>3.5046296296296298E-2</v>
      </c>
      <c r="D330" s="25" t="s">
        <v>438</v>
      </c>
      <c r="E330" s="19" t="s">
        <v>53</v>
      </c>
      <c r="F330" s="25" t="s">
        <v>54</v>
      </c>
      <c r="G330" s="25" t="s">
        <v>54</v>
      </c>
      <c r="H330" s="25" t="s">
        <v>250</v>
      </c>
      <c r="I330" s="25">
        <v>98</v>
      </c>
      <c r="J330" s="25" t="s">
        <v>204</v>
      </c>
      <c r="K330" s="25">
        <v>268</v>
      </c>
    </row>
    <row r="331" spans="1:11">
      <c r="A331" s="2">
        <v>324</v>
      </c>
      <c r="B331" s="2">
        <v>705</v>
      </c>
      <c r="C331" s="24">
        <v>3.5069444444444445E-2</v>
      </c>
      <c r="D331" s="25" t="s">
        <v>439</v>
      </c>
      <c r="E331" s="19" t="s">
        <v>31</v>
      </c>
      <c r="F331" s="25" t="s">
        <v>32</v>
      </c>
      <c r="G331" s="25" t="s">
        <v>32</v>
      </c>
      <c r="H331" s="25" t="s">
        <v>130</v>
      </c>
      <c r="I331" s="25">
        <v>97</v>
      </c>
      <c r="J331" s="25" t="s">
        <v>82</v>
      </c>
      <c r="K331" s="25" t="s">
        <v>82</v>
      </c>
    </row>
    <row r="332" spans="1:11">
      <c r="A332" s="2">
        <v>325</v>
      </c>
      <c r="B332" s="2">
        <v>283</v>
      </c>
      <c r="C332" s="24">
        <v>3.5092592592592592E-2</v>
      </c>
      <c r="D332" s="25" t="s">
        <v>440</v>
      </c>
      <c r="E332" s="19" t="s">
        <v>179</v>
      </c>
      <c r="F332" s="25" t="s">
        <v>180</v>
      </c>
      <c r="G332" s="25" t="s">
        <v>60</v>
      </c>
      <c r="H332" s="25" t="s">
        <v>250</v>
      </c>
      <c r="I332" s="25">
        <v>96</v>
      </c>
      <c r="J332" s="25" t="s">
        <v>82</v>
      </c>
      <c r="K332" s="25" t="s">
        <v>82</v>
      </c>
    </row>
    <row r="333" spans="1:11">
      <c r="A333" s="2">
        <v>326</v>
      </c>
      <c r="B333" s="2">
        <v>68</v>
      </c>
      <c r="C333" s="24">
        <v>3.5196759259259254E-2</v>
      </c>
      <c r="D333" s="25" t="s">
        <v>441</v>
      </c>
      <c r="E333" s="19" t="s">
        <v>31</v>
      </c>
      <c r="F333" s="25" t="s">
        <v>32</v>
      </c>
      <c r="G333" s="25" t="s">
        <v>32</v>
      </c>
      <c r="H333" s="25" t="s">
        <v>202</v>
      </c>
      <c r="I333" s="25">
        <v>91</v>
      </c>
      <c r="J333" s="25" t="s">
        <v>82</v>
      </c>
      <c r="K333" s="25" t="s">
        <v>82</v>
      </c>
    </row>
    <row r="334" spans="1:11">
      <c r="A334" s="2">
        <v>327</v>
      </c>
      <c r="B334" s="2">
        <v>237</v>
      </c>
      <c r="C334" s="24">
        <v>3.5208333333333335E-2</v>
      </c>
      <c r="D334" s="25" t="s">
        <v>442</v>
      </c>
      <c r="E334" s="19" t="s">
        <v>68</v>
      </c>
      <c r="F334" s="25" t="s">
        <v>69</v>
      </c>
      <c r="G334" s="25" t="s">
        <v>60</v>
      </c>
      <c r="H334" s="25" t="s">
        <v>188</v>
      </c>
      <c r="I334" s="25">
        <v>95</v>
      </c>
      <c r="J334" s="25" t="s">
        <v>82</v>
      </c>
      <c r="K334" s="25" t="s">
        <v>82</v>
      </c>
    </row>
    <row r="335" spans="1:11">
      <c r="A335" s="2">
        <v>328</v>
      </c>
      <c r="B335" s="2">
        <v>5</v>
      </c>
      <c r="C335" s="24">
        <v>3.5277777777777776E-2</v>
      </c>
      <c r="D335" s="25" t="s">
        <v>443</v>
      </c>
      <c r="E335" s="19" t="s">
        <v>240</v>
      </c>
      <c r="F335" s="25" t="s">
        <v>241</v>
      </c>
      <c r="G335" s="25" t="s">
        <v>241</v>
      </c>
      <c r="H335" s="25" t="s">
        <v>55</v>
      </c>
      <c r="I335" s="25">
        <v>90</v>
      </c>
      <c r="J335" s="25" t="s">
        <v>85</v>
      </c>
      <c r="K335" s="25">
        <v>269</v>
      </c>
    </row>
    <row r="336" spans="1:11">
      <c r="A336" s="2">
        <v>329</v>
      </c>
      <c r="B336" s="2">
        <v>625</v>
      </c>
      <c r="C336" s="24">
        <v>3.5289351851851856E-2</v>
      </c>
      <c r="D336" s="25" t="s">
        <v>444</v>
      </c>
      <c r="E336" s="19" t="s">
        <v>156</v>
      </c>
      <c r="F336" s="25" t="s">
        <v>157</v>
      </c>
      <c r="G336" s="25" t="s">
        <v>20</v>
      </c>
      <c r="H336" s="25" t="s">
        <v>202</v>
      </c>
      <c r="I336" s="25">
        <v>89</v>
      </c>
      <c r="J336" s="25" t="s">
        <v>76</v>
      </c>
      <c r="K336" s="25">
        <v>270</v>
      </c>
    </row>
    <row r="337" spans="1:11">
      <c r="A337" s="2">
        <v>330</v>
      </c>
      <c r="B337" s="2">
        <v>700</v>
      </c>
      <c r="C337" s="24">
        <v>3.5300925925925923E-2</v>
      </c>
      <c r="D337" s="25" t="s">
        <v>445</v>
      </c>
      <c r="E337" s="19" t="s">
        <v>53</v>
      </c>
      <c r="F337" s="25" t="s">
        <v>54</v>
      </c>
      <c r="G337" s="25" t="s">
        <v>54</v>
      </c>
      <c r="H337" s="25" t="s">
        <v>202</v>
      </c>
      <c r="I337" s="25">
        <v>88</v>
      </c>
      <c r="J337" s="25" t="s">
        <v>95</v>
      </c>
      <c r="K337" s="25">
        <v>271</v>
      </c>
    </row>
    <row r="338" spans="1:11">
      <c r="A338" s="2">
        <v>331</v>
      </c>
      <c r="B338" s="2">
        <v>582</v>
      </c>
      <c r="C338" s="24">
        <v>3.5439814814814813E-2</v>
      </c>
      <c r="D338" s="25" t="s">
        <v>446</v>
      </c>
      <c r="E338" s="19" t="s">
        <v>90</v>
      </c>
      <c r="F338" s="25" t="s">
        <v>91</v>
      </c>
      <c r="G338" s="25" t="s">
        <v>91</v>
      </c>
      <c r="H338" s="25" t="s">
        <v>250</v>
      </c>
      <c r="I338" s="25">
        <v>94</v>
      </c>
      <c r="J338" s="25" t="s">
        <v>189</v>
      </c>
      <c r="K338" s="25">
        <v>272</v>
      </c>
    </row>
    <row r="339" spans="1:11">
      <c r="A339" s="2">
        <v>332</v>
      </c>
      <c r="B339" s="2">
        <v>341</v>
      </c>
      <c r="C339" s="24">
        <v>3.5497685185185188E-2</v>
      </c>
      <c r="D339" s="25" t="s">
        <v>447</v>
      </c>
      <c r="E339" s="19" t="s">
        <v>46</v>
      </c>
      <c r="F339" s="25" t="s">
        <v>47</v>
      </c>
      <c r="G339" s="25" t="s">
        <v>47</v>
      </c>
      <c r="H339" s="25" t="s">
        <v>375</v>
      </c>
      <c r="I339" s="25">
        <v>93</v>
      </c>
      <c r="J339" s="25" t="s">
        <v>222</v>
      </c>
      <c r="K339" s="25">
        <v>273</v>
      </c>
    </row>
    <row r="340" spans="1:11">
      <c r="A340" s="2">
        <v>333</v>
      </c>
      <c r="B340" s="2">
        <v>696</v>
      </c>
      <c r="C340" s="24">
        <v>3.5497685185185188E-2</v>
      </c>
      <c r="D340" s="25" t="s">
        <v>448</v>
      </c>
      <c r="E340" s="19">
        <v>0</v>
      </c>
      <c r="F340" s="25" t="s">
        <v>82</v>
      </c>
      <c r="G340" s="25" t="s">
        <v>82</v>
      </c>
      <c r="H340" s="25" t="s">
        <v>142</v>
      </c>
      <c r="I340" s="25" t="s">
        <v>82</v>
      </c>
      <c r="J340" s="25" t="s">
        <v>82</v>
      </c>
      <c r="K340" s="25" t="s">
        <v>82</v>
      </c>
    </row>
    <row r="341" spans="1:11">
      <c r="A341" s="2">
        <v>334</v>
      </c>
      <c r="B341" s="2">
        <v>660</v>
      </c>
      <c r="C341" s="24">
        <v>3.5706018518518519E-2</v>
      </c>
      <c r="D341" s="25" t="s">
        <v>449</v>
      </c>
      <c r="E341" s="19" t="s">
        <v>71</v>
      </c>
      <c r="F341" s="25" t="s">
        <v>72</v>
      </c>
      <c r="G341" s="25" t="s">
        <v>64</v>
      </c>
      <c r="H341" s="25" t="s">
        <v>55</v>
      </c>
      <c r="I341" s="25">
        <v>87</v>
      </c>
      <c r="J341" s="25" t="s">
        <v>113</v>
      </c>
      <c r="K341" s="25">
        <v>274</v>
      </c>
    </row>
    <row r="342" spans="1:11">
      <c r="A342" s="2">
        <v>335</v>
      </c>
      <c r="B342" s="2">
        <v>215</v>
      </c>
      <c r="C342" s="24">
        <v>3.5729166666666666E-2</v>
      </c>
      <c r="D342" s="25" t="s">
        <v>450</v>
      </c>
      <c r="E342" s="19" t="s">
        <v>68</v>
      </c>
      <c r="F342" s="25" t="s">
        <v>69</v>
      </c>
      <c r="G342" s="25" t="s">
        <v>60</v>
      </c>
      <c r="H342" s="25" t="s">
        <v>188</v>
      </c>
      <c r="I342" s="25">
        <v>92</v>
      </c>
      <c r="J342" s="25" t="s">
        <v>82</v>
      </c>
      <c r="K342" s="25" t="s">
        <v>82</v>
      </c>
    </row>
    <row r="343" spans="1:11">
      <c r="A343" s="2">
        <v>336</v>
      </c>
      <c r="B343" s="2">
        <v>618</v>
      </c>
      <c r="C343" s="24">
        <v>3.5879629629629629E-2</v>
      </c>
      <c r="D343" s="25" t="s">
        <v>451</v>
      </c>
      <c r="E343" s="19" t="s">
        <v>156</v>
      </c>
      <c r="F343" s="25" t="s">
        <v>157</v>
      </c>
      <c r="G343" s="25" t="s">
        <v>20</v>
      </c>
      <c r="H343" s="25" t="s">
        <v>202</v>
      </c>
      <c r="I343" s="25">
        <v>86</v>
      </c>
      <c r="J343" s="25" t="s">
        <v>107</v>
      </c>
      <c r="K343" s="25">
        <v>275</v>
      </c>
    </row>
    <row r="344" spans="1:11">
      <c r="A344" s="2">
        <v>337</v>
      </c>
      <c r="B344" s="2">
        <v>265</v>
      </c>
      <c r="C344" s="24">
        <v>3.5937500000000004E-2</v>
      </c>
      <c r="D344" s="25" t="s">
        <v>452</v>
      </c>
      <c r="E344" s="19" t="s">
        <v>74</v>
      </c>
      <c r="F344" s="25" t="s">
        <v>75</v>
      </c>
      <c r="G344" s="25" t="s">
        <v>26</v>
      </c>
      <c r="H344" s="25" t="s">
        <v>250</v>
      </c>
      <c r="I344" s="25">
        <v>91</v>
      </c>
      <c r="J344" s="25" t="s">
        <v>82</v>
      </c>
      <c r="K344" s="25" t="s">
        <v>82</v>
      </c>
    </row>
    <row r="345" spans="1:11">
      <c r="A345" s="2">
        <v>338</v>
      </c>
      <c r="B345" s="2">
        <v>34</v>
      </c>
      <c r="C345" s="24">
        <v>3.6030092592592593E-2</v>
      </c>
      <c r="D345" s="25" t="s">
        <v>453</v>
      </c>
      <c r="E345" s="19" t="s">
        <v>31</v>
      </c>
      <c r="F345" s="25" t="s">
        <v>32</v>
      </c>
      <c r="G345" s="25" t="s">
        <v>32</v>
      </c>
      <c r="H345" s="25" t="s">
        <v>188</v>
      </c>
      <c r="I345" s="25">
        <v>90</v>
      </c>
      <c r="J345" s="25" t="s">
        <v>82</v>
      </c>
      <c r="K345" s="25" t="s">
        <v>82</v>
      </c>
    </row>
    <row r="346" spans="1:11">
      <c r="A346" s="2">
        <v>339</v>
      </c>
      <c r="B346" s="2">
        <v>166</v>
      </c>
      <c r="C346" s="24">
        <v>3.6087962962962968E-2</v>
      </c>
      <c r="D346" s="25" t="s">
        <v>454</v>
      </c>
      <c r="E346" s="19" t="s">
        <v>115</v>
      </c>
      <c r="F346" s="25" t="s">
        <v>116</v>
      </c>
      <c r="G346" s="25" t="s">
        <v>116</v>
      </c>
      <c r="H346" s="25" t="s">
        <v>188</v>
      </c>
      <c r="I346" s="25">
        <v>89</v>
      </c>
      <c r="J346" s="25" t="s">
        <v>256</v>
      </c>
      <c r="K346" s="25">
        <v>276</v>
      </c>
    </row>
    <row r="347" spans="1:11">
      <c r="A347" s="2">
        <v>340</v>
      </c>
      <c r="B347" s="2">
        <v>176</v>
      </c>
      <c r="C347" s="24">
        <v>3.6145833333333328E-2</v>
      </c>
      <c r="D347" s="25" t="s">
        <v>455</v>
      </c>
      <c r="E347" s="19" t="s">
        <v>115</v>
      </c>
      <c r="F347" s="25" t="s">
        <v>116</v>
      </c>
      <c r="G347" s="25" t="s">
        <v>116</v>
      </c>
      <c r="H347" s="25" t="s">
        <v>193</v>
      </c>
      <c r="I347" s="25">
        <v>88</v>
      </c>
      <c r="J347" s="25" t="s">
        <v>266</v>
      </c>
      <c r="K347" s="25">
        <v>277</v>
      </c>
    </row>
    <row r="348" spans="1:11">
      <c r="A348" s="2">
        <v>341</v>
      </c>
      <c r="B348" s="2">
        <v>174</v>
      </c>
      <c r="C348" s="24">
        <v>3.6145833333333328E-2</v>
      </c>
      <c r="D348" s="25" t="s">
        <v>456</v>
      </c>
      <c r="E348" s="19" t="s">
        <v>115</v>
      </c>
      <c r="F348" s="25" t="s">
        <v>116</v>
      </c>
      <c r="G348" s="25" t="s">
        <v>116</v>
      </c>
      <c r="H348" s="25" t="s">
        <v>83</v>
      </c>
      <c r="I348" s="25">
        <v>87</v>
      </c>
      <c r="J348" s="25" t="s">
        <v>338</v>
      </c>
      <c r="K348" s="25">
        <v>278</v>
      </c>
    </row>
    <row r="349" spans="1:11">
      <c r="A349" s="2">
        <v>342</v>
      </c>
      <c r="B349" s="2">
        <v>635</v>
      </c>
      <c r="C349" s="24">
        <v>3.6168981481481483E-2</v>
      </c>
      <c r="D349" s="25" t="s">
        <v>457</v>
      </c>
      <c r="E349" s="19" t="s">
        <v>156</v>
      </c>
      <c r="F349" s="25" t="s">
        <v>157</v>
      </c>
      <c r="G349" s="25" t="s">
        <v>20</v>
      </c>
      <c r="H349" s="25" t="s">
        <v>415</v>
      </c>
      <c r="I349" s="25">
        <v>86</v>
      </c>
      <c r="J349" s="25" t="s">
        <v>325</v>
      </c>
      <c r="K349" s="25">
        <v>279</v>
      </c>
    </row>
    <row r="350" spans="1:11">
      <c r="A350" s="2">
        <v>343</v>
      </c>
      <c r="B350" s="2">
        <v>315</v>
      </c>
      <c r="C350" s="24">
        <v>3.619212962962963E-2</v>
      </c>
      <c r="D350" s="25" t="s">
        <v>458</v>
      </c>
      <c r="E350" s="19" t="s">
        <v>62</v>
      </c>
      <c r="F350" s="25" t="s">
        <v>63</v>
      </c>
      <c r="G350" s="25" t="s">
        <v>64</v>
      </c>
      <c r="H350" s="25" t="s">
        <v>375</v>
      </c>
      <c r="I350" s="25">
        <v>85</v>
      </c>
      <c r="J350" s="25" t="s">
        <v>325</v>
      </c>
      <c r="K350" s="25">
        <v>280</v>
      </c>
    </row>
    <row r="351" spans="1:11">
      <c r="A351" s="2">
        <v>344</v>
      </c>
      <c r="B351" s="2">
        <v>213</v>
      </c>
      <c r="C351" s="24">
        <v>3.6249999999999998E-2</v>
      </c>
      <c r="D351" s="25" t="s">
        <v>459</v>
      </c>
      <c r="E351" s="19" t="s">
        <v>68</v>
      </c>
      <c r="F351" s="25" t="s">
        <v>69</v>
      </c>
      <c r="G351" s="25" t="s">
        <v>60</v>
      </c>
      <c r="H351" s="25" t="s">
        <v>130</v>
      </c>
      <c r="I351" s="25">
        <v>84</v>
      </c>
      <c r="J351" s="25" t="s">
        <v>131</v>
      </c>
      <c r="K351" s="25">
        <v>281</v>
      </c>
    </row>
    <row r="352" spans="1:11">
      <c r="A352" s="2">
        <v>345</v>
      </c>
      <c r="B352" s="2">
        <v>393</v>
      </c>
      <c r="C352" s="24">
        <v>3.6319444444444439E-2</v>
      </c>
      <c r="D352" s="25" t="s">
        <v>460</v>
      </c>
      <c r="E352" s="19" t="s">
        <v>87</v>
      </c>
      <c r="F352" s="25" t="s">
        <v>88</v>
      </c>
      <c r="G352" s="25" t="s">
        <v>88</v>
      </c>
      <c r="H352" s="25" t="s">
        <v>250</v>
      </c>
      <c r="I352" s="25">
        <v>83</v>
      </c>
      <c r="J352" s="25" t="s">
        <v>251</v>
      </c>
      <c r="K352" s="25">
        <v>282</v>
      </c>
    </row>
    <row r="353" spans="1:11">
      <c r="A353" s="2">
        <v>346</v>
      </c>
      <c r="B353" s="2">
        <v>651</v>
      </c>
      <c r="C353" s="24">
        <v>3.6412037037037034E-2</v>
      </c>
      <c r="D353" s="25" t="s">
        <v>461</v>
      </c>
      <c r="E353" s="19" t="s">
        <v>156</v>
      </c>
      <c r="F353" s="25" t="s">
        <v>157</v>
      </c>
      <c r="G353" s="25" t="s">
        <v>20</v>
      </c>
      <c r="H353" s="25" t="s">
        <v>123</v>
      </c>
      <c r="I353" s="25">
        <v>85</v>
      </c>
      <c r="J353" s="25" t="s">
        <v>34</v>
      </c>
      <c r="K353" s="25">
        <v>283</v>
      </c>
    </row>
    <row r="354" spans="1:11">
      <c r="A354" s="2">
        <v>347</v>
      </c>
      <c r="B354" s="2">
        <v>410</v>
      </c>
      <c r="C354" s="24">
        <v>3.6527777777777777E-2</v>
      </c>
      <c r="D354" s="25" t="s">
        <v>462</v>
      </c>
      <c r="E354" s="19" t="s">
        <v>120</v>
      </c>
      <c r="F354" s="25" t="s">
        <v>121</v>
      </c>
      <c r="G354" s="25" t="s">
        <v>121</v>
      </c>
      <c r="H354" s="25" t="s">
        <v>123</v>
      </c>
      <c r="I354" s="25">
        <v>84</v>
      </c>
      <c r="J354" s="25" t="s">
        <v>135</v>
      </c>
      <c r="K354" s="25">
        <v>284</v>
      </c>
    </row>
    <row r="355" spans="1:11">
      <c r="A355" s="2">
        <v>348</v>
      </c>
      <c r="B355" s="2">
        <v>333</v>
      </c>
      <c r="C355" s="24">
        <v>3.6550925925925924E-2</v>
      </c>
      <c r="D355" s="25" t="s">
        <v>463</v>
      </c>
      <c r="E355" s="19" t="s">
        <v>46</v>
      </c>
      <c r="F355" s="25" t="s">
        <v>47</v>
      </c>
      <c r="G355" s="25" t="s">
        <v>47</v>
      </c>
      <c r="H355" s="25" t="s">
        <v>262</v>
      </c>
      <c r="I355" s="25">
        <v>83</v>
      </c>
      <c r="J355" s="25" t="s">
        <v>85</v>
      </c>
      <c r="K355" s="25">
        <v>285</v>
      </c>
    </row>
    <row r="356" spans="1:11">
      <c r="A356" s="2">
        <v>349</v>
      </c>
      <c r="B356" s="2">
        <v>718</v>
      </c>
      <c r="C356" s="24">
        <v>3.6620370370370373E-2</v>
      </c>
      <c r="D356" s="25" t="s">
        <v>464</v>
      </c>
      <c r="E356" s="19" t="s">
        <v>18</v>
      </c>
      <c r="F356" s="25" t="s">
        <v>19</v>
      </c>
      <c r="G356" s="25" t="s">
        <v>20</v>
      </c>
      <c r="H356" s="25" t="s">
        <v>188</v>
      </c>
      <c r="I356" s="25">
        <v>82</v>
      </c>
      <c r="J356" s="25" t="s">
        <v>101</v>
      </c>
      <c r="K356" s="25">
        <v>286</v>
      </c>
    </row>
    <row r="357" spans="1:11">
      <c r="A357" s="2">
        <v>350</v>
      </c>
      <c r="B357" s="2">
        <v>431</v>
      </c>
      <c r="C357" s="24">
        <v>3.6631944444444446E-2</v>
      </c>
      <c r="D357" s="25" t="s">
        <v>465</v>
      </c>
      <c r="E357" s="19" t="s">
        <v>466</v>
      </c>
      <c r="F357" s="25" t="s">
        <v>467</v>
      </c>
      <c r="G357" s="25" t="s">
        <v>467</v>
      </c>
      <c r="H357" s="25" t="s">
        <v>123</v>
      </c>
      <c r="I357" s="25">
        <v>82</v>
      </c>
      <c r="J357" s="25" t="s">
        <v>56</v>
      </c>
      <c r="K357" s="25">
        <v>287</v>
      </c>
    </row>
    <row r="358" spans="1:11">
      <c r="A358" s="2">
        <v>351</v>
      </c>
      <c r="B358" s="2">
        <v>690</v>
      </c>
      <c r="C358" s="24">
        <v>3.6770833333333336E-2</v>
      </c>
      <c r="D358" s="25" t="s">
        <v>468</v>
      </c>
      <c r="E358" s="19" t="s">
        <v>53</v>
      </c>
      <c r="F358" s="25" t="s">
        <v>54</v>
      </c>
      <c r="G358" s="25" t="s">
        <v>54</v>
      </c>
      <c r="H358" s="25" t="s">
        <v>166</v>
      </c>
      <c r="I358" s="25">
        <v>81</v>
      </c>
      <c r="J358" s="25" t="s">
        <v>113</v>
      </c>
      <c r="K358" s="25">
        <v>288</v>
      </c>
    </row>
    <row r="359" spans="1:11">
      <c r="A359" s="2">
        <v>352</v>
      </c>
      <c r="B359" s="2">
        <v>70</v>
      </c>
      <c r="C359" s="24">
        <v>3.6782407407407409E-2</v>
      </c>
      <c r="D359" s="25" t="s">
        <v>469</v>
      </c>
      <c r="E359" s="19" t="s">
        <v>31</v>
      </c>
      <c r="F359" s="25" t="s">
        <v>32</v>
      </c>
      <c r="G359" s="25" t="s">
        <v>32</v>
      </c>
      <c r="H359" s="25" t="s">
        <v>142</v>
      </c>
      <c r="I359" s="25">
        <v>81</v>
      </c>
      <c r="J359" s="25" t="s">
        <v>82</v>
      </c>
      <c r="K359" s="25" t="s">
        <v>82</v>
      </c>
    </row>
    <row r="360" spans="1:11">
      <c r="A360" s="2">
        <v>353</v>
      </c>
      <c r="B360" s="2">
        <v>433</v>
      </c>
      <c r="C360" s="24">
        <v>3.6793981481481483E-2</v>
      </c>
      <c r="D360" s="25" t="s">
        <v>470</v>
      </c>
      <c r="E360" s="19" t="s">
        <v>466</v>
      </c>
      <c r="F360" s="25" t="s">
        <v>467</v>
      </c>
      <c r="G360" s="25" t="s">
        <v>467</v>
      </c>
      <c r="H360" s="25" t="s">
        <v>55</v>
      </c>
      <c r="I360" s="25">
        <v>80</v>
      </c>
      <c r="J360" s="25" t="s">
        <v>85</v>
      </c>
      <c r="K360" s="25">
        <v>289</v>
      </c>
    </row>
    <row r="361" spans="1:11">
      <c r="A361" s="2">
        <v>354</v>
      </c>
      <c r="B361" s="2">
        <v>437</v>
      </c>
      <c r="C361" s="24">
        <v>3.6840277777777777E-2</v>
      </c>
      <c r="D361" s="25" t="s">
        <v>471</v>
      </c>
      <c r="E361" s="19" t="s">
        <v>466</v>
      </c>
      <c r="F361" s="25" t="s">
        <v>467</v>
      </c>
      <c r="G361" s="25" t="s">
        <v>467</v>
      </c>
      <c r="H361" s="25" t="s">
        <v>166</v>
      </c>
      <c r="I361" s="25">
        <v>79</v>
      </c>
      <c r="J361" s="25" t="s">
        <v>167</v>
      </c>
      <c r="K361" s="25">
        <v>290</v>
      </c>
    </row>
    <row r="362" spans="1:11">
      <c r="A362" s="2">
        <v>355</v>
      </c>
      <c r="B362" s="2">
        <v>62</v>
      </c>
      <c r="C362" s="24">
        <v>3.7002314814814814E-2</v>
      </c>
      <c r="D362" s="25" t="s">
        <v>472</v>
      </c>
      <c r="E362" s="19" t="s">
        <v>31</v>
      </c>
      <c r="F362" s="25" t="s">
        <v>32</v>
      </c>
      <c r="G362" s="25" t="s">
        <v>32</v>
      </c>
      <c r="H362" s="25" t="s">
        <v>166</v>
      </c>
      <c r="I362" s="25">
        <v>78</v>
      </c>
      <c r="J362" s="25" t="s">
        <v>82</v>
      </c>
      <c r="K362" s="25" t="s">
        <v>82</v>
      </c>
    </row>
    <row r="363" spans="1:11">
      <c r="A363" s="2">
        <v>356</v>
      </c>
      <c r="B363" s="2">
        <v>480</v>
      </c>
      <c r="C363" s="24">
        <v>3.7025462962962961E-2</v>
      </c>
      <c r="D363" s="25" t="s">
        <v>473</v>
      </c>
      <c r="E363" s="19" t="s">
        <v>39</v>
      </c>
      <c r="F363" s="25" t="s">
        <v>40</v>
      </c>
      <c r="G363" s="25" t="s">
        <v>40</v>
      </c>
      <c r="H363" s="25" t="s">
        <v>130</v>
      </c>
      <c r="I363" s="25">
        <v>80</v>
      </c>
      <c r="J363" s="25" t="s">
        <v>131</v>
      </c>
      <c r="K363" s="25">
        <v>291</v>
      </c>
    </row>
    <row r="364" spans="1:11">
      <c r="A364" s="2">
        <v>357</v>
      </c>
      <c r="B364" s="2">
        <v>245</v>
      </c>
      <c r="C364" s="24">
        <v>3.7060185185185189E-2</v>
      </c>
      <c r="D364" s="25" t="s">
        <v>474</v>
      </c>
      <c r="E364" s="19" t="s">
        <v>68</v>
      </c>
      <c r="F364" s="25" t="s">
        <v>69</v>
      </c>
      <c r="G364" s="25" t="s">
        <v>60</v>
      </c>
      <c r="H364" s="25" t="s">
        <v>83</v>
      </c>
      <c r="I364" s="25">
        <v>79</v>
      </c>
      <c r="J364" s="25" t="s">
        <v>82</v>
      </c>
      <c r="K364" s="25" t="s">
        <v>82</v>
      </c>
    </row>
    <row r="365" spans="1:11">
      <c r="A365" s="2">
        <v>358</v>
      </c>
      <c r="B365" s="2">
        <v>18</v>
      </c>
      <c r="C365" s="24">
        <v>3.7071759259259256E-2</v>
      </c>
      <c r="D365" s="25" t="s">
        <v>475</v>
      </c>
      <c r="E365" s="19" t="s">
        <v>31</v>
      </c>
      <c r="F365" s="25" t="s">
        <v>32</v>
      </c>
      <c r="G365" s="25" t="s">
        <v>32</v>
      </c>
      <c r="H365" s="25" t="s">
        <v>123</v>
      </c>
      <c r="I365" s="25">
        <v>77</v>
      </c>
      <c r="J365" s="25" t="s">
        <v>82</v>
      </c>
      <c r="K365" s="25" t="s">
        <v>82</v>
      </c>
    </row>
    <row r="366" spans="1:11">
      <c r="A366" s="2">
        <v>359</v>
      </c>
      <c r="B366" s="2">
        <v>436</v>
      </c>
      <c r="C366" s="24">
        <v>3.7291666666666667E-2</v>
      </c>
      <c r="D366" s="25" t="s">
        <v>476</v>
      </c>
      <c r="E366" s="19" t="s">
        <v>466</v>
      </c>
      <c r="F366" s="25" t="s">
        <v>467</v>
      </c>
      <c r="G366" s="25" t="s">
        <v>467</v>
      </c>
      <c r="H366" s="25" t="s">
        <v>123</v>
      </c>
      <c r="I366" s="25">
        <v>76</v>
      </c>
      <c r="J366" s="25" t="s">
        <v>135</v>
      </c>
      <c r="K366" s="25">
        <v>292</v>
      </c>
    </row>
    <row r="367" spans="1:11">
      <c r="A367" s="2">
        <v>360</v>
      </c>
      <c r="B367" s="2">
        <v>37</v>
      </c>
      <c r="C367" s="24">
        <v>3.7604166666666668E-2</v>
      </c>
      <c r="D367" s="25" t="s">
        <v>477</v>
      </c>
      <c r="E367" s="19" t="s">
        <v>31</v>
      </c>
      <c r="F367" s="25" t="s">
        <v>32</v>
      </c>
      <c r="G367" s="25" t="s">
        <v>32</v>
      </c>
      <c r="H367" s="25" t="s">
        <v>262</v>
      </c>
      <c r="I367" s="25">
        <v>75</v>
      </c>
      <c r="J367" s="25" t="s">
        <v>82</v>
      </c>
      <c r="K367" s="25" t="s">
        <v>82</v>
      </c>
    </row>
    <row r="368" spans="1:11">
      <c r="A368" s="2">
        <v>361</v>
      </c>
      <c r="B368" s="2">
        <v>288</v>
      </c>
      <c r="C368" s="24">
        <v>3.7662037037037036E-2</v>
      </c>
      <c r="D368" s="25" t="s">
        <v>478</v>
      </c>
      <c r="E368" s="19" t="s">
        <v>179</v>
      </c>
      <c r="F368" s="25" t="s">
        <v>180</v>
      </c>
      <c r="G368" s="25" t="s">
        <v>60</v>
      </c>
      <c r="H368" s="25" t="s">
        <v>188</v>
      </c>
      <c r="I368" s="25">
        <v>78</v>
      </c>
      <c r="J368" s="25" t="s">
        <v>82</v>
      </c>
      <c r="K368" s="25" t="s">
        <v>82</v>
      </c>
    </row>
    <row r="369" spans="1:11">
      <c r="A369" s="2">
        <v>362</v>
      </c>
      <c r="B369" s="2">
        <v>126</v>
      </c>
      <c r="C369" s="24">
        <v>3.7696759259259256E-2</v>
      </c>
      <c r="D369" s="25" t="s">
        <v>479</v>
      </c>
      <c r="E369" s="19" t="s">
        <v>53</v>
      </c>
      <c r="F369" s="25" t="s">
        <v>54</v>
      </c>
      <c r="G369" s="25" t="s">
        <v>54</v>
      </c>
      <c r="H369" s="25" t="s">
        <v>415</v>
      </c>
      <c r="I369" s="25">
        <v>77</v>
      </c>
      <c r="J369" s="25" t="s">
        <v>256</v>
      </c>
      <c r="K369" s="25">
        <v>293</v>
      </c>
    </row>
    <row r="370" spans="1:11">
      <c r="A370" s="2">
        <v>363</v>
      </c>
      <c r="B370" s="2">
        <v>262</v>
      </c>
      <c r="C370" s="24">
        <v>3.7743055555555557E-2</v>
      </c>
      <c r="D370" s="25" t="s">
        <v>480</v>
      </c>
      <c r="E370" s="19" t="s">
        <v>74</v>
      </c>
      <c r="F370" s="25" t="s">
        <v>75</v>
      </c>
      <c r="G370" s="25" t="s">
        <v>26</v>
      </c>
      <c r="H370" s="25" t="s">
        <v>193</v>
      </c>
      <c r="I370" s="25">
        <v>76</v>
      </c>
      <c r="J370" s="25" t="s">
        <v>82</v>
      </c>
      <c r="K370" s="25" t="s">
        <v>82</v>
      </c>
    </row>
    <row r="371" spans="1:11">
      <c r="A371" s="2">
        <v>364</v>
      </c>
      <c r="B371" s="2">
        <v>399</v>
      </c>
      <c r="C371" s="24">
        <v>3.7916666666666668E-2</v>
      </c>
      <c r="D371" s="25" t="s">
        <v>481</v>
      </c>
      <c r="E371" s="19" t="s">
        <v>87</v>
      </c>
      <c r="F371" s="25" t="s">
        <v>88</v>
      </c>
      <c r="G371" s="25" t="s">
        <v>88</v>
      </c>
      <c r="H371" s="25" t="s">
        <v>207</v>
      </c>
      <c r="I371" s="25">
        <v>75</v>
      </c>
      <c r="J371" s="25" t="s">
        <v>222</v>
      </c>
      <c r="K371" s="25">
        <v>294</v>
      </c>
    </row>
    <row r="372" spans="1:11">
      <c r="A372" s="2">
        <v>365</v>
      </c>
      <c r="B372" s="2">
        <v>96</v>
      </c>
      <c r="C372" s="24">
        <v>3.7939814814814815E-2</v>
      </c>
      <c r="D372" s="25" t="s">
        <v>482</v>
      </c>
      <c r="E372" s="19" t="s">
        <v>58</v>
      </c>
      <c r="F372" s="25" t="s">
        <v>59</v>
      </c>
      <c r="G372" s="25" t="s">
        <v>60</v>
      </c>
      <c r="H372" s="25" t="s">
        <v>188</v>
      </c>
      <c r="I372" s="25">
        <v>74</v>
      </c>
      <c r="J372" s="25" t="s">
        <v>82</v>
      </c>
      <c r="K372" s="25" t="s">
        <v>82</v>
      </c>
    </row>
    <row r="373" spans="1:11">
      <c r="A373" s="2">
        <v>366</v>
      </c>
      <c r="B373" s="2">
        <v>458</v>
      </c>
      <c r="C373" s="24">
        <v>3.7986111111111116E-2</v>
      </c>
      <c r="D373" s="25" t="s">
        <v>483</v>
      </c>
      <c r="E373" s="19" t="s">
        <v>39</v>
      </c>
      <c r="F373" s="25" t="s">
        <v>40</v>
      </c>
      <c r="G373" s="25" t="s">
        <v>40</v>
      </c>
      <c r="H373" s="25" t="s">
        <v>202</v>
      </c>
      <c r="I373" s="25">
        <v>74</v>
      </c>
      <c r="J373" s="25" t="s">
        <v>82</v>
      </c>
      <c r="K373" s="25" t="s">
        <v>82</v>
      </c>
    </row>
    <row r="374" spans="1:11">
      <c r="A374" s="2">
        <v>367</v>
      </c>
      <c r="B374" s="2">
        <v>150</v>
      </c>
      <c r="C374" s="24">
        <v>3.8078703703703705E-2</v>
      </c>
      <c r="D374" s="25" t="s">
        <v>484</v>
      </c>
      <c r="E374" s="19" t="s">
        <v>53</v>
      </c>
      <c r="F374" s="25" t="s">
        <v>54</v>
      </c>
      <c r="G374" s="25" t="s">
        <v>54</v>
      </c>
      <c r="H374" s="25" t="s">
        <v>250</v>
      </c>
      <c r="I374" s="25">
        <v>73</v>
      </c>
      <c r="J374" s="25" t="s">
        <v>266</v>
      </c>
      <c r="K374" s="25">
        <v>295</v>
      </c>
    </row>
    <row r="375" spans="1:11">
      <c r="A375" s="2">
        <v>368</v>
      </c>
      <c r="B375" s="2">
        <v>722</v>
      </c>
      <c r="C375" s="24">
        <v>3.8171296296296293E-2</v>
      </c>
      <c r="D375" s="25" t="s">
        <v>485</v>
      </c>
      <c r="E375" s="19" t="s">
        <v>31</v>
      </c>
      <c r="F375" s="25" t="s">
        <v>32</v>
      </c>
      <c r="G375" s="25" t="s">
        <v>32</v>
      </c>
      <c r="H375" s="25" t="s">
        <v>207</v>
      </c>
      <c r="I375" s="25">
        <v>72</v>
      </c>
      <c r="J375" s="25" t="s">
        <v>82</v>
      </c>
      <c r="K375" s="25" t="s">
        <v>82</v>
      </c>
    </row>
    <row r="376" spans="1:11">
      <c r="A376" s="2">
        <v>369</v>
      </c>
      <c r="B376" s="2">
        <v>66</v>
      </c>
      <c r="C376" s="24">
        <v>3.8252314814814815E-2</v>
      </c>
      <c r="D376" s="25" t="s">
        <v>486</v>
      </c>
      <c r="E376" s="19" t="s">
        <v>31</v>
      </c>
      <c r="F376" s="25" t="s">
        <v>32</v>
      </c>
      <c r="G376" s="25" t="s">
        <v>32</v>
      </c>
      <c r="H376" s="25" t="s">
        <v>188</v>
      </c>
      <c r="I376" s="25">
        <v>71</v>
      </c>
      <c r="J376" s="25" t="s">
        <v>82</v>
      </c>
      <c r="K376" s="25" t="s">
        <v>82</v>
      </c>
    </row>
    <row r="377" spans="1:11">
      <c r="A377" s="2">
        <v>370</v>
      </c>
      <c r="B377" s="2">
        <v>353</v>
      </c>
      <c r="C377" s="24">
        <v>3.8726851851851853E-2</v>
      </c>
      <c r="D377" s="25" t="s">
        <v>487</v>
      </c>
      <c r="E377" s="19" t="s">
        <v>46</v>
      </c>
      <c r="F377" s="25" t="s">
        <v>47</v>
      </c>
      <c r="G377" s="25" t="s">
        <v>47</v>
      </c>
      <c r="H377" s="25" t="s">
        <v>202</v>
      </c>
      <c r="I377" s="25">
        <v>73</v>
      </c>
      <c r="J377" s="25" t="s">
        <v>135</v>
      </c>
      <c r="K377" s="25">
        <v>296</v>
      </c>
    </row>
    <row r="378" spans="1:11">
      <c r="A378" s="2">
        <v>371</v>
      </c>
      <c r="B378" s="2">
        <v>682</v>
      </c>
      <c r="C378" s="24">
        <v>3.8958333333333338E-2</v>
      </c>
      <c r="D378" s="25" t="s">
        <v>488</v>
      </c>
      <c r="E378" s="19" t="s">
        <v>68</v>
      </c>
      <c r="F378" s="25" t="s">
        <v>69</v>
      </c>
      <c r="G378" s="25" t="s">
        <v>60</v>
      </c>
      <c r="H378" s="25" t="s">
        <v>250</v>
      </c>
      <c r="I378" s="25">
        <v>70</v>
      </c>
      <c r="J378" s="25" t="s">
        <v>82</v>
      </c>
      <c r="K378" s="25" t="s">
        <v>82</v>
      </c>
    </row>
    <row r="379" spans="1:11">
      <c r="A379" s="2">
        <v>372</v>
      </c>
      <c r="B379" s="2">
        <v>404</v>
      </c>
      <c r="C379" s="24">
        <v>3.9155092592592596E-2</v>
      </c>
      <c r="D379" s="25" t="s">
        <v>489</v>
      </c>
      <c r="E379" s="19" t="s">
        <v>87</v>
      </c>
      <c r="F379" s="25" t="s">
        <v>88</v>
      </c>
      <c r="G379" s="25" t="s">
        <v>88</v>
      </c>
      <c r="H379" s="25" t="s">
        <v>188</v>
      </c>
      <c r="I379" s="25">
        <v>69</v>
      </c>
      <c r="J379" s="25" t="s">
        <v>204</v>
      </c>
      <c r="K379" s="25">
        <v>297</v>
      </c>
    </row>
    <row r="380" spans="1:11">
      <c r="A380" s="2">
        <v>373</v>
      </c>
      <c r="B380" s="2">
        <v>586</v>
      </c>
      <c r="C380" s="24">
        <v>3.9212962962962963E-2</v>
      </c>
      <c r="D380" s="25" t="s">
        <v>490</v>
      </c>
      <c r="E380" s="19" t="s">
        <v>90</v>
      </c>
      <c r="F380" s="25" t="s">
        <v>91</v>
      </c>
      <c r="G380" s="25" t="s">
        <v>91</v>
      </c>
      <c r="H380" s="25" t="s">
        <v>130</v>
      </c>
      <c r="I380" s="25">
        <v>68</v>
      </c>
      <c r="J380" s="25" t="s">
        <v>325</v>
      </c>
      <c r="K380" s="25">
        <v>298</v>
      </c>
    </row>
    <row r="381" spans="1:11">
      <c r="A381" s="2">
        <v>374</v>
      </c>
      <c r="B381" s="2">
        <v>192</v>
      </c>
      <c r="C381" s="24">
        <v>3.9421296296296295E-2</v>
      </c>
      <c r="D381" s="25" t="s">
        <v>491</v>
      </c>
      <c r="E381" s="19" t="s">
        <v>115</v>
      </c>
      <c r="F381" s="25" t="s">
        <v>116</v>
      </c>
      <c r="G381" s="25" t="s">
        <v>116</v>
      </c>
      <c r="H381" s="25" t="s">
        <v>207</v>
      </c>
      <c r="I381" s="25">
        <v>67</v>
      </c>
      <c r="J381" s="25" t="s">
        <v>82</v>
      </c>
      <c r="K381" s="25" t="s">
        <v>82</v>
      </c>
    </row>
    <row r="382" spans="1:11">
      <c r="A382" s="2">
        <v>375</v>
      </c>
      <c r="B382" s="2">
        <v>476</v>
      </c>
      <c r="C382" s="24">
        <v>3.953703703703703E-2</v>
      </c>
      <c r="D382" s="25" t="s">
        <v>492</v>
      </c>
      <c r="E382" s="19" t="s">
        <v>39</v>
      </c>
      <c r="F382" s="25" t="s">
        <v>40</v>
      </c>
      <c r="G382" s="25" t="s">
        <v>40</v>
      </c>
      <c r="H382" s="25" t="s">
        <v>193</v>
      </c>
      <c r="I382" s="25">
        <v>66</v>
      </c>
      <c r="J382" s="25" t="s">
        <v>82</v>
      </c>
      <c r="K382" s="25" t="s">
        <v>82</v>
      </c>
    </row>
    <row r="383" spans="1:11">
      <c r="A383" s="2">
        <v>376</v>
      </c>
      <c r="B383" s="2">
        <v>387</v>
      </c>
      <c r="C383" s="24">
        <v>3.9548611111111111E-2</v>
      </c>
      <c r="D383" s="25" t="s">
        <v>493</v>
      </c>
      <c r="E383" s="19" t="s">
        <v>87</v>
      </c>
      <c r="F383" s="25" t="s">
        <v>88</v>
      </c>
      <c r="G383" s="25" t="s">
        <v>88</v>
      </c>
      <c r="H383" s="25" t="s">
        <v>123</v>
      </c>
      <c r="I383" s="25">
        <v>72</v>
      </c>
      <c r="J383" s="25" t="s">
        <v>107</v>
      </c>
      <c r="K383" s="25">
        <v>299</v>
      </c>
    </row>
    <row r="384" spans="1:11">
      <c r="A384" s="2">
        <v>377</v>
      </c>
      <c r="B384" s="2">
        <v>177</v>
      </c>
      <c r="C384" s="24">
        <v>3.9699074074074074E-2</v>
      </c>
      <c r="D384" s="25" t="s">
        <v>494</v>
      </c>
      <c r="E384" s="19" t="s">
        <v>115</v>
      </c>
      <c r="F384" s="25" t="s">
        <v>116</v>
      </c>
      <c r="G384" s="25" t="s">
        <v>116</v>
      </c>
      <c r="H384" s="25" t="s">
        <v>188</v>
      </c>
      <c r="I384" s="25">
        <v>65</v>
      </c>
      <c r="J384" s="25" t="s">
        <v>82</v>
      </c>
      <c r="K384" s="25" t="s">
        <v>82</v>
      </c>
    </row>
    <row r="385" spans="1:11">
      <c r="A385" s="2">
        <v>378</v>
      </c>
      <c r="B385" s="2">
        <v>642</v>
      </c>
      <c r="C385" s="24">
        <v>3.9756944444444449E-2</v>
      </c>
      <c r="D385" s="25" t="s">
        <v>495</v>
      </c>
      <c r="E385" s="19" t="s">
        <v>156</v>
      </c>
      <c r="F385" s="25" t="s">
        <v>157</v>
      </c>
      <c r="G385" s="25" t="s">
        <v>20</v>
      </c>
      <c r="H385" s="25" t="s">
        <v>415</v>
      </c>
      <c r="I385" s="25">
        <v>64</v>
      </c>
      <c r="J385" s="25" t="s">
        <v>159</v>
      </c>
      <c r="K385" s="25">
        <v>300</v>
      </c>
    </row>
    <row r="386" spans="1:11">
      <c r="A386" s="2">
        <v>379</v>
      </c>
      <c r="B386" s="2">
        <v>575</v>
      </c>
      <c r="C386" s="24">
        <v>3.9895833333333332E-2</v>
      </c>
      <c r="D386" s="25" t="s">
        <v>496</v>
      </c>
      <c r="E386" s="19" t="s">
        <v>90</v>
      </c>
      <c r="F386" s="25" t="s">
        <v>91</v>
      </c>
      <c r="G386" s="25" t="s">
        <v>91</v>
      </c>
      <c r="H386" s="25" t="s">
        <v>207</v>
      </c>
      <c r="I386" s="25">
        <v>63</v>
      </c>
      <c r="J386" s="25" t="s">
        <v>338</v>
      </c>
      <c r="K386" s="25">
        <v>301</v>
      </c>
    </row>
    <row r="387" spans="1:11">
      <c r="A387" s="2">
        <v>380</v>
      </c>
      <c r="B387" s="2">
        <v>443</v>
      </c>
      <c r="C387" s="24">
        <v>4.0057870370370369E-2</v>
      </c>
      <c r="D387" s="25" t="s">
        <v>497</v>
      </c>
      <c r="E387" s="19" t="s">
        <v>39</v>
      </c>
      <c r="F387" s="25" t="s">
        <v>40</v>
      </c>
      <c r="G387" s="25" t="s">
        <v>40</v>
      </c>
      <c r="H387" s="25" t="s">
        <v>262</v>
      </c>
      <c r="I387" s="25">
        <v>71</v>
      </c>
      <c r="J387" s="25" t="s">
        <v>82</v>
      </c>
      <c r="K387" s="25" t="s">
        <v>82</v>
      </c>
    </row>
    <row r="388" spans="1:11">
      <c r="A388" s="2">
        <v>381</v>
      </c>
      <c r="B388" s="2">
        <v>294</v>
      </c>
      <c r="C388" s="24">
        <v>4.0069444444444442E-2</v>
      </c>
      <c r="D388" s="25" t="s">
        <v>498</v>
      </c>
      <c r="E388" s="19" t="s">
        <v>62</v>
      </c>
      <c r="F388" s="25" t="s">
        <v>63</v>
      </c>
      <c r="G388" s="25" t="s">
        <v>64</v>
      </c>
      <c r="H388" s="25" t="s">
        <v>207</v>
      </c>
      <c r="I388" s="25">
        <v>62</v>
      </c>
      <c r="J388" s="25" t="s">
        <v>159</v>
      </c>
      <c r="K388" s="25">
        <v>302</v>
      </c>
    </row>
    <row r="389" spans="1:11">
      <c r="A389" s="2">
        <v>382</v>
      </c>
      <c r="B389" s="2">
        <v>305</v>
      </c>
      <c r="C389" s="24">
        <v>4.0069444444444442E-2</v>
      </c>
      <c r="D389" s="25" t="s">
        <v>499</v>
      </c>
      <c r="E389" s="19" t="s">
        <v>62</v>
      </c>
      <c r="F389" s="25" t="s">
        <v>63</v>
      </c>
      <c r="G389" s="25" t="s">
        <v>64</v>
      </c>
      <c r="H389" s="25" t="s">
        <v>207</v>
      </c>
      <c r="I389" s="25">
        <v>61</v>
      </c>
      <c r="J389" s="25" t="s">
        <v>204</v>
      </c>
      <c r="K389" s="25">
        <v>303</v>
      </c>
    </row>
    <row r="390" spans="1:11">
      <c r="A390" s="2">
        <v>383</v>
      </c>
      <c r="B390" s="2">
        <v>661</v>
      </c>
      <c r="C390" s="24">
        <v>4.0173611111111111E-2</v>
      </c>
      <c r="D390" s="25" t="s">
        <v>500</v>
      </c>
      <c r="E390" s="19" t="s">
        <v>71</v>
      </c>
      <c r="F390" s="25" t="s">
        <v>72</v>
      </c>
      <c r="G390" s="25" t="s">
        <v>64</v>
      </c>
      <c r="H390" s="25" t="s">
        <v>250</v>
      </c>
      <c r="I390" s="25">
        <v>60</v>
      </c>
      <c r="J390" s="25" t="s">
        <v>256</v>
      </c>
      <c r="K390" s="25">
        <v>304</v>
      </c>
    </row>
    <row r="391" spans="1:11">
      <c r="A391" s="2">
        <v>384</v>
      </c>
      <c r="B391" s="2">
        <v>673</v>
      </c>
      <c r="C391" s="24">
        <v>4.0185185185185185E-2</v>
      </c>
      <c r="D391" s="25" t="s">
        <v>501</v>
      </c>
      <c r="E391" s="19" t="s">
        <v>71</v>
      </c>
      <c r="F391" s="25" t="s">
        <v>72</v>
      </c>
      <c r="G391" s="25" t="s">
        <v>64</v>
      </c>
      <c r="H391" s="25" t="s">
        <v>130</v>
      </c>
      <c r="I391" s="25">
        <v>59</v>
      </c>
      <c r="J391" s="25" t="s">
        <v>266</v>
      </c>
      <c r="K391" s="25">
        <v>305</v>
      </c>
    </row>
    <row r="392" spans="1:11">
      <c r="A392" s="2">
        <v>385</v>
      </c>
      <c r="B392" s="2">
        <v>634</v>
      </c>
      <c r="C392" s="24">
        <v>4.0729166666666664E-2</v>
      </c>
      <c r="D392" s="25" t="s">
        <v>502</v>
      </c>
      <c r="E392" s="19" t="s">
        <v>156</v>
      </c>
      <c r="F392" s="25" t="s">
        <v>157</v>
      </c>
      <c r="G392" s="25" t="s">
        <v>20</v>
      </c>
      <c r="H392" s="25" t="s">
        <v>375</v>
      </c>
      <c r="I392" s="25">
        <v>58</v>
      </c>
      <c r="J392" s="25" t="s">
        <v>204</v>
      </c>
      <c r="K392" s="25">
        <v>306</v>
      </c>
    </row>
    <row r="393" spans="1:11">
      <c r="A393" s="2">
        <v>386</v>
      </c>
      <c r="B393" s="2">
        <v>340</v>
      </c>
      <c r="C393" s="24">
        <v>4.0983796296296296E-2</v>
      </c>
      <c r="D393" s="25" t="s">
        <v>503</v>
      </c>
      <c r="E393" s="19" t="s">
        <v>46</v>
      </c>
      <c r="F393" s="25" t="s">
        <v>47</v>
      </c>
      <c r="G393" s="25" t="s">
        <v>47</v>
      </c>
      <c r="H393" s="25" t="s">
        <v>415</v>
      </c>
      <c r="I393" s="25">
        <v>57</v>
      </c>
      <c r="J393" s="25" t="s">
        <v>101</v>
      </c>
      <c r="K393" s="25">
        <v>307</v>
      </c>
    </row>
    <row r="394" spans="1:11">
      <c r="A394" s="2">
        <v>387</v>
      </c>
      <c r="B394" s="2">
        <v>619</v>
      </c>
      <c r="C394" s="24">
        <v>4.148148148148148E-2</v>
      </c>
      <c r="D394" s="25" t="s">
        <v>504</v>
      </c>
      <c r="E394" s="19" t="s">
        <v>156</v>
      </c>
      <c r="F394" s="25" t="s">
        <v>157</v>
      </c>
      <c r="G394" s="25" t="s">
        <v>20</v>
      </c>
      <c r="H394" s="25" t="s">
        <v>188</v>
      </c>
      <c r="I394" s="25">
        <v>56</v>
      </c>
      <c r="J394" s="25" t="s">
        <v>256</v>
      </c>
      <c r="K394" s="25">
        <v>308</v>
      </c>
    </row>
    <row r="395" spans="1:11">
      <c r="A395" s="2">
        <v>388</v>
      </c>
      <c r="B395" s="2">
        <v>616</v>
      </c>
      <c r="C395" s="24">
        <v>4.1493055555555554E-2</v>
      </c>
      <c r="D395" s="25" t="s">
        <v>505</v>
      </c>
      <c r="E395" s="19" t="s">
        <v>156</v>
      </c>
      <c r="F395" s="25" t="s">
        <v>157</v>
      </c>
      <c r="G395" s="25" t="s">
        <v>20</v>
      </c>
      <c r="H395" s="25" t="s">
        <v>188</v>
      </c>
      <c r="I395" s="25">
        <v>55</v>
      </c>
      <c r="J395" s="25" t="s">
        <v>266</v>
      </c>
      <c r="K395" s="25">
        <v>309</v>
      </c>
    </row>
    <row r="396" spans="1:11">
      <c r="A396" s="2">
        <v>389</v>
      </c>
      <c r="B396" s="2">
        <v>190</v>
      </c>
      <c r="C396" s="24">
        <v>4.1527777777777775E-2</v>
      </c>
      <c r="D396" s="25" t="s">
        <v>506</v>
      </c>
      <c r="E396" s="19" t="s">
        <v>115</v>
      </c>
      <c r="F396" s="25" t="s">
        <v>116</v>
      </c>
      <c r="G396" s="25" t="s">
        <v>116</v>
      </c>
      <c r="H396" s="25" t="s">
        <v>130</v>
      </c>
      <c r="I396" s="25">
        <v>54</v>
      </c>
      <c r="J396" s="25" t="s">
        <v>325</v>
      </c>
      <c r="K396" s="25">
        <v>310</v>
      </c>
    </row>
    <row r="397" spans="1:11">
      <c r="A397" s="2">
        <v>390</v>
      </c>
      <c r="B397" s="2">
        <v>179</v>
      </c>
      <c r="C397" s="24">
        <v>4.1979166666666672E-2</v>
      </c>
      <c r="D397" s="25" t="s">
        <v>507</v>
      </c>
      <c r="E397" s="19" t="s">
        <v>115</v>
      </c>
      <c r="F397" s="25" t="s">
        <v>116</v>
      </c>
      <c r="G397" s="25" t="s">
        <v>116</v>
      </c>
      <c r="H397" s="25" t="s">
        <v>207</v>
      </c>
      <c r="I397" s="25">
        <v>53</v>
      </c>
      <c r="J397" s="25" t="s">
        <v>82</v>
      </c>
      <c r="K397" s="25" t="s">
        <v>82</v>
      </c>
    </row>
    <row r="398" spans="1:11">
      <c r="A398" s="2">
        <v>391</v>
      </c>
      <c r="B398" s="2">
        <v>235</v>
      </c>
      <c r="C398" s="24">
        <v>4.2152777777777782E-2</v>
      </c>
      <c r="D398" s="25" t="s">
        <v>508</v>
      </c>
      <c r="E398" s="19" t="s">
        <v>68</v>
      </c>
      <c r="F398" s="25" t="s">
        <v>69</v>
      </c>
      <c r="G398" s="25" t="s">
        <v>60</v>
      </c>
      <c r="H398" s="25" t="s">
        <v>188</v>
      </c>
      <c r="I398" s="25">
        <v>52</v>
      </c>
      <c r="J398" s="25" t="s">
        <v>82</v>
      </c>
      <c r="K398" s="25" t="s">
        <v>82</v>
      </c>
    </row>
    <row r="399" spans="1:11">
      <c r="A399" s="2">
        <v>392</v>
      </c>
      <c r="B399" s="2">
        <v>626</v>
      </c>
      <c r="C399" s="24">
        <v>4.2418981481481481E-2</v>
      </c>
      <c r="D399" s="25" t="s">
        <v>509</v>
      </c>
      <c r="E399" s="19" t="s">
        <v>156</v>
      </c>
      <c r="F399" s="25" t="s">
        <v>157</v>
      </c>
      <c r="G399" s="25" t="s">
        <v>20</v>
      </c>
      <c r="H399" s="25" t="s">
        <v>415</v>
      </c>
      <c r="I399" s="25">
        <v>51</v>
      </c>
      <c r="J399" s="25" t="s">
        <v>338</v>
      </c>
      <c r="K399" s="25">
        <v>311</v>
      </c>
    </row>
    <row r="400" spans="1:11">
      <c r="A400" s="2">
        <v>393</v>
      </c>
      <c r="B400" s="2">
        <v>208</v>
      </c>
      <c r="C400" s="24">
        <v>4.2488425925925923E-2</v>
      </c>
      <c r="D400" s="25" t="s">
        <v>510</v>
      </c>
      <c r="E400" s="19" t="s">
        <v>68</v>
      </c>
      <c r="F400" s="25" t="s">
        <v>69</v>
      </c>
      <c r="G400" s="25" t="s">
        <v>60</v>
      </c>
      <c r="H400" s="25" t="s">
        <v>193</v>
      </c>
      <c r="I400" s="25">
        <v>50</v>
      </c>
      <c r="J400" s="25" t="s">
        <v>82</v>
      </c>
      <c r="K400" s="25" t="s">
        <v>82</v>
      </c>
    </row>
    <row r="401" spans="1:11">
      <c r="A401" s="2">
        <v>394</v>
      </c>
      <c r="B401" s="2">
        <v>118</v>
      </c>
      <c r="C401" s="24">
        <v>4.2500000000000003E-2</v>
      </c>
      <c r="D401" s="25" t="s">
        <v>511</v>
      </c>
      <c r="E401" s="19" t="s">
        <v>170</v>
      </c>
      <c r="F401" s="25" t="s">
        <v>171</v>
      </c>
      <c r="G401" s="25" t="s">
        <v>60</v>
      </c>
      <c r="H401" s="25" t="s">
        <v>207</v>
      </c>
      <c r="I401" s="25">
        <v>49</v>
      </c>
      <c r="J401" s="25" t="s">
        <v>82</v>
      </c>
      <c r="K401" s="25" t="s">
        <v>82</v>
      </c>
    </row>
    <row r="402" spans="1:11">
      <c r="A402" s="2">
        <v>395</v>
      </c>
      <c r="B402" s="2">
        <v>242</v>
      </c>
      <c r="C402" s="24">
        <v>4.3032407407407408E-2</v>
      </c>
      <c r="D402" s="25" t="s">
        <v>512</v>
      </c>
      <c r="E402" s="19" t="s">
        <v>68</v>
      </c>
      <c r="F402" s="25" t="s">
        <v>69</v>
      </c>
      <c r="G402" s="25" t="s">
        <v>60</v>
      </c>
      <c r="H402" s="25" t="s">
        <v>250</v>
      </c>
      <c r="I402" s="25">
        <v>48</v>
      </c>
      <c r="J402" s="25" t="s">
        <v>82</v>
      </c>
      <c r="K402" s="25" t="s">
        <v>82</v>
      </c>
    </row>
    <row r="403" spans="1:11">
      <c r="A403" s="2">
        <v>396</v>
      </c>
      <c r="B403" s="2">
        <v>239</v>
      </c>
      <c r="C403" s="24">
        <v>4.3148148148148151E-2</v>
      </c>
      <c r="D403" s="25" t="s">
        <v>513</v>
      </c>
      <c r="E403" s="19" t="s">
        <v>68</v>
      </c>
      <c r="F403" s="25" t="s">
        <v>69</v>
      </c>
      <c r="G403" s="25" t="s">
        <v>60</v>
      </c>
      <c r="H403" s="25" t="s">
        <v>415</v>
      </c>
      <c r="I403" s="25">
        <v>47</v>
      </c>
      <c r="J403" s="25" t="s">
        <v>325</v>
      </c>
      <c r="K403" s="25">
        <v>312</v>
      </c>
    </row>
    <row r="404" spans="1:11">
      <c r="A404" s="2">
        <v>397</v>
      </c>
      <c r="B404" s="2">
        <v>464</v>
      </c>
      <c r="C404" s="24">
        <v>4.3611111111111107E-2</v>
      </c>
      <c r="D404" s="25" t="s">
        <v>514</v>
      </c>
      <c r="E404" s="19" t="s">
        <v>39</v>
      </c>
      <c r="F404" s="25" t="s">
        <v>40</v>
      </c>
      <c r="G404" s="25" t="s">
        <v>40</v>
      </c>
      <c r="H404" s="25" t="s">
        <v>130</v>
      </c>
      <c r="I404" s="25">
        <v>46</v>
      </c>
      <c r="J404" s="25" t="s">
        <v>325</v>
      </c>
      <c r="K404" s="25">
        <v>313</v>
      </c>
    </row>
    <row r="405" spans="1:11">
      <c r="A405" s="2">
        <v>398</v>
      </c>
      <c r="B405" s="2">
        <v>186</v>
      </c>
      <c r="C405" s="24">
        <v>4.3819444444444446E-2</v>
      </c>
      <c r="D405" s="25" t="s">
        <v>515</v>
      </c>
      <c r="E405" s="19" t="s">
        <v>115</v>
      </c>
      <c r="F405" s="25" t="s">
        <v>116</v>
      </c>
      <c r="G405" s="25" t="s">
        <v>116</v>
      </c>
      <c r="H405" s="25" t="s">
        <v>83</v>
      </c>
      <c r="I405" s="25">
        <v>45</v>
      </c>
      <c r="J405" s="25" t="s">
        <v>82</v>
      </c>
      <c r="K405" s="25" t="s">
        <v>82</v>
      </c>
    </row>
    <row r="406" spans="1:11">
      <c r="A406" s="2">
        <v>399</v>
      </c>
      <c r="B406" s="2">
        <v>223</v>
      </c>
      <c r="C406" s="24">
        <v>4.3912037037037034E-2</v>
      </c>
      <c r="D406" s="25" t="s">
        <v>516</v>
      </c>
      <c r="E406" s="19" t="s">
        <v>68</v>
      </c>
      <c r="F406" s="25" t="s">
        <v>69</v>
      </c>
      <c r="G406" s="25" t="s">
        <v>60</v>
      </c>
      <c r="H406" s="25" t="s">
        <v>375</v>
      </c>
      <c r="I406" s="25">
        <v>44</v>
      </c>
      <c r="J406" s="25" t="s">
        <v>82</v>
      </c>
      <c r="K406" s="25" t="s">
        <v>82</v>
      </c>
    </row>
    <row r="407" spans="1:11">
      <c r="A407" s="2">
        <v>400</v>
      </c>
      <c r="B407" s="2">
        <v>200</v>
      </c>
      <c r="C407" s="24">
        <v>4.3923611111111115E-2</v>
      </c>
      <c r="D407" s="25" t="s">
        <v>517</v>
      </c>
      <c r="E407" s="19" t="s">
        <v>115</v>
      </c>
      <c r="F407" s="25" t="s">
        <v>116</v>
      </c>
      <c r="G407" s="25" t="s">
        <v>116</v>
      </c>
      <c r="H407" s="25" t="s">
        <v>207</v>
      </c>
      <c r="I407" s="25">
        <v>43</v>
      </c>
      <c r="J407" s="25" t="s">
        <v>82</v>
      </c>
      <c r="K407" s="25" t="s">
        <v>82</v>
      </c>
    </row>
    <row r="408" spans="1:11">
      <c r="A408" s="2">
        <v>401</v>
      </c>
      <c r="B408" s="2">
        <v>199</v>
      </c>
      <c r="C408" s="24">
        <v>4.3935185185185188E-2</v>
      </c>
      <c r="D408" s="25" t="s">
        <v>518</v>
      </c>
      <c r="E408" s="19" t="s">
        <v>115</v>
      </c>
      <c r="F408" s="25" t="s">
        <v>116</v>
      </c>
      <c r="G408" s="25" t="s">
        <v>116</v>
      </c>
      <c r="H408" s="25" t="s">
        <v>207</v>
      </c>
      <c r="I408" s="25">
        <v>42</v>
      </c>
      <c r="J408" s="25" t="s">
        <v>82</v>
      </c>
      <c r="K408" s="25" t="s">
        <v>82</v>
      </c>
    </row>
    <row r="409" spans="1:11">
      <c r="A409" s="2">
        <v>402</v>
      </c>
      <c r="B409" s="2">
        <v>397</v>
      </c>
      <c r="C409" s="24">
        <v>4.4421296296296292E-2</v>
      </c>
      <c r="D409" s="25" t="s">
        <v>519</v>
      </c>
      <c r="E409" s="19" t="s">
        <v>87</v>
      </c>
      <c r="F409" s="25" t="s">
        <v>88</v>
      </c>
      <c r="G409" s="25" t="s">
        <v>88</v>
      </c>
      <c r="H409" s="25" t="s">
        <v>375</v>
      </c>
      <c r="I409" s="25">
        <v>41</v>
      </c>
      <c r="J409" s="25" t="s">
        <v>131</v>
      </c>
      <c r="K409" s="25">
        <v>314</v>
      </c>
    </row>
    <row r="410" spans="1:11">
      <c r="A410" s="2">
        <v>403</v>
      </c>
      <c r="B410" s="2">
        <v>395</v>
      </c>
      <c r="C410" s="24">
        <v>4.4432870370370366E-2</v>
      </c>
      <c r="D410" s="25" t="s">
        <v>520</v>
      </c>
      <c r="E410" s="19" t="s">
        <v>87</v>
      </c>
      <c r="F410" s="25" t="s">
        <v>88</v>
      </c>
      <c r="G410" s="25" t="s">
        <v>88</v>
      </c>
      <c r="H410" s="25" t="s">
        <v>262</v>
      </c>
      <c r="I410" s="25">
        <v>70</v>
      </c>
      <c r="J410" s="25" t="s">
        <v>22</v>
      </c>
      <c r="K410" s="25">
        <v>315</v>
      </c>
    </row>
    <row r="411" spans="1:11">
      <c r="A411" s="2">
        <v>404</v>
      </c>
      <c r="B411" s="2">
        <v>716</v>
      </c>
      <c r="C411" s="24">
        <v>4.4687499999999998E-2</v>
      </c>
      <c r="D411" s="25" t="s">
        <v>521</v>
      </c>
      <c r="E411" s="19">
        <v>0</v>
      </c>
      <c r="F411" s="25" t="s">
        <v>82</v>
      </c>
      <c r="G411" s="25" t="s">
        <v>82</v>
      </c>
      <c r="H411" s="25" t="s">
        <v>262</v>
      </c>
      <c r="I411" s="25" t="s">
        <v>82</v>
      </c>
      <c r="J411" s="25" t="s">
        <v>82</v>
      </c>
      <c r="K411" s="25" t="s">
        <v>82</v>
      </c>
    </row>
    <row r="413" spans="1:11">
      <c r="A413" s="26" t="s">
        <v>522</v>
      </c>
    </row>
    <row r="414" spans="1:11">
      <c r="B414" s="2">
        <v>604</v>
      </c>
      <c r="D414" s="2" t="s">
        <v>523</v>
      </c>
      <c r="E414" s="4" t="s">
        <v>90</v>
      </c>
      <c r="F414" s="2" t="s">
        <v>91</v>
      </c>
    </row>
  </sheetData>
  <autoFilter ref="A7:K7"/>
  <pageMargins left="0.15748031496062992" right="0.19685039370078741" top="0.59055118110236227" bottom="0.39370078740157483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wksCumMen">
    <tabColor rgb="FF00B050"/>
  </sheetPr>
  <dimension ref="A1:AT376"/>
  <sheetViews>
    <sheetView topLeftCell="C4" workbookViewId="0">
      <pane xSplit="1" ySplit="3" topLeftCell="D7" activePane="bottomRight" state="frozen"/>
      <selection activeCell="C4" sqref="C4"/>
      <selection pane="topRight" activeCell="D4" sqref="D4"/>
      <selection pane="bottomLeft" activeCell="C7" sqref="C7"/>
      <selection pane="bottomRight" activeCell="P3" sqref="P3"/>
    </sheetView>
  </sheetViews>
  <sheetFormatPr defaultRowHeight="12.75" outlineLevelRow="1" outlineLevelCol="1"/>
  <cols>
    <col min="1" max="1" width="7.28515625" style="2" customWidth="1"/>
    <col min="2" max="2" width="8.7109375" style="2" customWidth="1"/>
    <col min="3" max="3" width="22.5703125" style="2" customWidth="1"/>
    <col min="4" max="4" width="8.28515625" style="2" customWidth="1"/>
    <col min="5" max="10" width="7.140625" style="2" customWidth="1"/>
    <col min="11" max="11" width="8.7109375" style="2" customWidth="1"/>
    <col min="12" max="13" width="8.140625" style="2" customWidth="1"/>
    <col min="14" max="14" width="10.42578125" style="2" hidden="1" customWidth="1" outlineLevel="1"/>
    <col min="15" max="15" width="9.140625" style="2" collapsed="1"/>
    <col min="16" max="18" width="9.140625" style="2" customWidth="1"/>
    <col min="19" max="19" width="10.85546875" style="2" customWidth="1"/>
    <col min="20" max="20" width="10.7109375" style="2" customWidth="1"/>
    <col min="21" max="25" width="9.140625" style="2" customWidth="1"/>
    <col min="26" max="26" width="9.140625" style="2" collapsed="1"/>
    <col min="27" max="28" width="9.140625" style="2"/>
    <col min="29" max="29" width="8.85546875" style="2" customWidth="1"/>
    <col min="30" max="33" width="12.28515625" style="2" customWidth="1"/>
    <col min="34" max="35" width="8.85546875" style="2" customWidth="1"/>
    <col min="36" max="43" width="9.140625" style="2"/>
    <col min="44" max="44" width="1.7109375" style="2" customWidth="1"/>
    <col min="45" max="16384" width="9.140625" style="2"/>
  </cols>
  <sheetData>
    <row r="1" spans="1:44" hidden="1" outlineLevel="1">
      <c r="Q1" s="27"/>
      <c r="R1" s="27"/>
      <c r="S1" s="27"/>
      <c r="T1" s="27"/>
      <c r="U1" s="27"/>
      <c r="V1" s="28" t="s">
        <v>524</v>
      </c>
      <c r="W1" s="29" t="s">
        <v>525</v>
      </c>
      <c r="X1" s="27" t="str">
        <f>IF(ISBLANK(W1),"X",IF(AND(W1&lt;115,W1&gt;95),W1+1,W1))</f>
        <v xml:space="preserve">Formula to correct scores psoted </v>
      </c>
      <c r="Y1" s="27" t="str">
        <f>IF(OR(Y$6&gt;$D$5,Y$6&gt;COUNT($E1:$J1)),"",LARGE($E1:$J1,Y$6))</f>
        <v/>
      </c>
      <c r="Z1" s="27" t="str">
        <f>IF(OR(Z$6&gt;$D$5,Z$6&gt;COUNT($E1:$J1)),"",LARGE($E1:$J1,Z$6))</f>
        <v/>
      </c>
      <c r="AA1" s="27" t="str">
        <f>IF(OR(AA$6&gt;$D$5,AA$6&gt;COUNT($E1:$J1)),"",LARGE($E1:$J1,AA$6))</f>
        <v/>
      </c>
      <c r="AB1" s="27" t="str">
        <f>IF(OR(AB$6&gt;$D$5,AB$6&gt;COUNT($E1:$J1)),"",LARGE($E1:$J1,AB$6))</f>
        <v/>
      </c>
      <c r="AC1" s="1"/>
      <c r="AD1" s="1"/>
      <c r="AE1" s="1"/>
      <c r="AF1" s="1"/>
      <c r="AG1" s="1"/>
      <c r="AH1" s="1"/>
      <c r="AI1" s="1"/>
      <c r="AR1" s="30"/>
    </row>
    <row r="2" spans="1:44" hidden="1" outlineLevel="1">
      <c r="A2" s="2" t="s">
        <v>526</v>
      </c>
      <c r="E2" s="31" t="s">
        <v>527</v>
      </c>
      <c r="F2" s="2" t="b">
        <f>SUM(F6:F263)&gt;0</f>
        <v>0</v>
      </c>
      <c r="J2" s="31" t="s">
        <v>528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760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9"/>
      <c r="X2" s="27"/>
      <c r="Y2" s="27"/>
      <c r="Z2" s="27"/>
      <c r="AA2" s="27"/>
      <c r="AC2" s="31" t="s">
        <v>529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39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1" t="e">
        <f>IF(AND($AD2="Query O/s",AO2&lt;&gt;""),AO2,"-")</f>
        <v>#N/A</v>
      </c>
      <c r="AM2" s="41" t="e">
        <f>IF(AND($AD2="Query O/s",AP2&lt;&gt;""),AP2,"-")</f>
        <v>#N/A</v>
      </c>
      <c r="AN2" s="41" t="e">
        <f>IF(AND($AD2="Query O/s",AQ2&lt;&gt;""),AQ2,"-")</f>
        <v>#N/A</v>
      </c>
      <c r="AR2" s="30"/>
    </row>
    <row r="3" spans="1:44" hidden="1" outlineLevel="1">
      <c r="E3" s="31"/>
      <c r="J3" s="31"/>
      <c r="K3" s="27"/>
      <c r="L3" s="27"/>
      <c r="N3" s="42"/>
      <c r="O3" s="27" t="s">
        <v>530</v>
      </c>
      <c r="P3" s="43">
        <v>1</v>
      </c>
      <c r="Q3" s="44" t="s">
        <v>531</v>
      </c>
      <c r="R3" s="45" t="s">
        <v>532</v>
      </c>
      <c r="U3" s="45" t="s">
        <v>533</v>
      </c>
      <c r="W3" s="29"/>
      <c r="X3" s="27"/>
      <c r="Y3" s="27"/>
      <c r="Z3" s="27"/>
      <c r="AA3" s="27"/>
      <c r="AJ3" s="1" t="s">
        <v>534</v>
      </c>
      <c r="AK3" s="3">
        <f>$D$5-1</f>
        <v>2</v>
      </c>
      <c r="AO3" s="1" t="s">
        <v>535</v>
      </c>
      <c r="AR3" s="30"/>
    </row>
    <row r="4" spans="1:44" s="15" customFormat="1" ht="38.25" customHeight="1" collapsed="1" thickBot="1">
      <c r="A4" s="15" t="s">
        <v>753</v>
      </c>
      <c r="Q4" s="46"/>
      <c r="R4" s="47">
        <f>SUM(R6:R263)</f>
        <v>0</v>
      </c>
      <c r="U4" s="47">
        <f>SUM(U6:U263)</f>
        <v>0</v>
      </c>
      <c r="V4" s="44" t="s">
        <v>536</v>
      </c>
      <c r="AK4" s="44" t="s">
        <v>537</v>
      </c>
      <c r="AR4" s="48" t="s">
        <v>538</v>
      </c>
    </row>
    <row r="5" spans="1:44" s="26" customFormat="1">
      <c r="A5" s="26" t="s">
        <v>539</v>
      </c>
      <c r="D5" s="49">
        <v>3</v>
      </c>
      <c r="K5" s="50" t="str">
        <f>"Total is best " &amp;D5&amp;" races"</f>
        <v>Total is best 3 races</v>
      </c>
      <c r="Q5" s="26" t="s">
        <v>540</v>
      </c>
      <c r="S5" s="51" t="s">
        <v>541</v>
      </c>
      <c r="T5" s="51"/>
      <c r="U5" s="51"/>
      <c r="V5" s="31"/>
      <c r="W5" s="26" t="s">
        <v>542</v>
      </c>
      <c r="AE5" s="26" t="s">
        <v>543</v>
      </c>
      <c r="AH5" s="26" t="s">
        <v>544</v>
      </c>
      <c r="AL5" s="26" t="s">
        <v>545</v>
      </c>
      <c r="AO5" s="44" t="s">
        <v>546</v>
      </c>
      <c r="AR5" s="52"/>
    </row>
    <row r="6" spans="1:44" s="26" customFormat="1" ht="42" customHeight="1">
      <c r="A6" s="26" t="s">
        <v>547</v>
      </c>
      <c r="B6" s="53" t="s">
        <v>548</v>
      </c>
      <c r="C6" s="26" t="s">
        <v>549</v>
      </c>
      <c r="D6" s="54" t="s">
        <v>550</v>
      </c>
      <c r="E6" s="54" t="s">
        <v>551</v>
      </c>
      <c r="F6" s="54" t="s">
        <v>552</v>
      </c>
      <c r="G6" s="54" t="s">
        <v>553</v>
      </c>
      <c r="H6" s="54" t="s">
        <v>554</v>
      </c>
      <c r="I6" s="54" t="s">
        <v>555</v>
      </c>
      <c r="J6" s="54" t="s">
        <v>556</v>
      </c>
      <c r="K6" s="54" t="s">
        <v>557</v>
      </c>
      <c r="L6" s="55" t="s">
        <v>558</v>
      </c>
      <c r="M6" s="55" t="s">
        <v>559</v>
      </c>
      <c r="N6" s="56" t="s">
        <v>560</v>
      </c>
      <c r="O6" s="20" t="s">
        <v>561</v>
      </c>
      <c r="P6" s="55" t="s">
        <v>562</v>
      </c>
      <c r="Q6" s="54" t="s">
        <v>563</v>
      </c>
      <c r="R6" s="57" t="s">
        <v>532</v>
      </c>
      <c r="S6" s="20" t="s">
        <v>564</v>
      </c>
      <c r="T6" s="20" t="s">
        <v>565</v>
      </c>
      <c r="U6" s="20" t="s">
        <v>566</v>
      </c>
      <c r="V6" s="57" t="s">
        <v>567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C6" s="58"/>
      <c r="AD6" s="58" t="s">
        <v>568</v>
      </c>
      <c r="AE6" s="22" t="s">
        <v>569</v>
      </c>
      <c r="AF6" s="22" t="s">
        <v>570</v>
      </c>
      <c r="AG6" s="22" t="s">
        <v>571</v>
      </c>
      <c r="AH6" s="58" t="s">
        <v>572</v>
      </c>
      <c r="AI6" s="58" t="s">
        <v>573</v>
      </c>
      <c r="AJ6" s="22" t="s">
        <v>574</v>
      </c>
      <c r="AK6" s="22" t="s">
        <v>575</v>
      </c>
      <c r="AL6" s="22" t="s">
        <v>569</v>
      </c>
      <c r="AM6" s="22" t="s">
        <v>570</v>
      </c>
      <c r="AN6" s="22" t="s">
        <v>571</v>
      </c>
      <c r="AO6" s="22" t="s">
        <v>569</v>
      </c>
      <c r="AP6" s="22" t="s">
        <v>570</v>
      </c>
      <c r="AQ6" s="22" t="s">
        <v>571</v>
      </c>
      <c r="AR6" s="52"/>
    </row>
    <row r="7" spans="1:44" s="26" customFormat="1">
      <c r="C7" s="26" t="s">
        <v>576</v>
      </c>
      <c r="D7" s="54"/>
      <c r="E7" s="54"/>
      <c r="F7" s="29"/>
      <c r="G7" s="54"/>
      <c r="H7" s="54"/>
      <c r="I7" s="54"/>
      <c r="J7" s="54"/>
      <c r="K7" s="54"/>
      <c r="L7" s="54"/>
      <c r="M7" s="54"/>
      <c r="N7" s="54"/>
      <c r="O7" s="54"/>
      <c r="P7" s="54"/>
      <c r="Q7" s="54" t="s">
        <v>21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L7" s="40"/>
      <c r="AM7" s="40"/>
      <c r="AN7" s="40"/>
      <c r="AO7" s="38">
        <v>889</v>
      </c>
      <c r="AP7" s="38">
        <v>877</v>
      </c>
      <c r="AQ7" s="38">
        <v>862</v>
      </c>
      <c r="AR7" s="52"/>
    </row>
    <row r="8" spans="1:44" s="26" customFormat="1">
      <c r="A8" s="1">
        <v>1</v>
      </c>
      <c r="B8" s="1">
        <v>1</v>
      </c>
      <c r="C8" s="1" t="s">
        <v>17</v>
      </c>
      <c r="D8" s="29" t="s">
        <v>19</v>
      </c>
      <c r="E8" s="29">
        <v>300</v>
      </c>
      <c r="F8" s="29"/>
      <c r="G8" s="54"/>
      <c r="H8" s="54"/>
      <c r="I8" s="54"/>
      <c r="J8" s="54"/>
      <c r="K8" s="32">
        <f t="shared" ref="K8:K25" si="0">IFERROR(LARGE(E8:J8,1),0)+IF($D$5&gt;=2,IFERROR(LARGE(E8:J8,2),0),0)+IF($D$5&gt;=3,IFERROR(LARGE(E8:J8,3),0),0)+IF($D$5&gt;=4,IFERROR(LARGE(E8:J8,4),0),0)+IF($D$5&gt;=5,IFERROR(LARGE(E8:J8,5),0),0)+IF($D$5&gt;=6,IFERROR(LARGE(E8:J8,6),0),0)</f>
        <v>300</v>
      </c>
      <c r="L8" s="32" t="s">
        <v>761</v>
      </c>
      <c r="M8" s="32" t="s">
        <v>22</v>
      </c>
      <c r="N8" s="33">
        <f t="shared" ref="N8:N25" si="1">K8+(ROW(K8)-ROW(K$6))/10000</f>
        <v>300.00020000000001</v>
      </c>
      <c r="O8" s="32">
        <f t="shared" ref="O8:O25" si="2">COUNT(E8:J8)</f>
        <v>1</v>
      </c>
      <c r="P8" s="32" t="str">
        <f t="shared" ref="P8:P25" ca="1" si="3">IF(AND(O8=1,OFFSET(D8,0,P$3)&gt;0),"Y",0)</f>
        <v>Y</v>
      </c>
      <c r="Q8" s="34" t="s">
        <v>21</v>
      </c>
      <c r="R8" s="35">
        <f t="shared" ref="R8:R25" si="4">1-(Q8=Q7)</f>
        <v>0</v>
      </c>
      <c r="S8" s="36">
        <f t="shared" ref="S8:S25" si="5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300.29999999999995</v>
      </c>
      <c r="T8" s="36">
        <f t="shared" ref="T8:T25" si="6">K8+W8/1000+IF($D$5&gt;=2,X8/10000,0)+IF($D$5&gt;=3,Y8/100000,0)+IF($D$5&gt;=4,Z8/1000000,0)+IF($D$5&gt;=5,AA8/10000000,0)+IF($D$5&gt;=6,AB8/100000000,0)</f>
        <v>300.3</v>
      </c>
      <c r="U8" s="35">
        <f t="shared" ref="U8:U25" si="7">1-(S8=T8)</f>
        <v>0</v>
      </c>
      <c r="V8" s="35">
        <f t="shared" ref="V8:V25" si="8">K8+W8/1000+X8/10000+Y8/100000+Z8/1000000+AA8/10000000+AB8/100000000</f>
        <v>300.3</v>
      </c>
      <c r="W8" s="29">
        <v>300</v>
      </c>
      <c r="X8" s="29"/>
      <c r="Y8" s="54"/>
      <c r="Z8" s="54"/>
      <c r="AA8" s="54"/>
      <c r="AB8" s="54"/>
      <c r="AL8" s="40"/>
      <c r="AM8" s="40"/>
      <c r="AN8" s="40"/>
      <c r="AO8" s="59"/>
      <c r="AP8" s="59"/>
      <c r="AQ8" s="59"/>
      <c r="AR8" s="52"/>
    </row>
    <row r="9" spans="1:44" s="26" customFormat="1">
      <c r="A9" s="1">
        <v>2</v>
      </c>
      <c r="B9" s="1">
        <v>2</v>
      </c>
      <c r="C9" s="1" t="s">
        <v>38</v>
      </c>
      <c r="D9" s="29" t="s">
        <v>40</v>
      </c>
      <c r="E9" s="29">
        <v>294</v>
      </c>
      <c r="F9" s="29"/>
      <c r="G9" s="54"/>
      <c r="H9" s="54"/>
      <c r="I9" s="54"/>
      <c r="J9" s="54"/>
      <c r="K9" s="32">
        <f t="shared" si="0"/>
        <v>294</v>
      </c>
      <c r="L9" s="32" t="s">
        <v>761</v>
      </c>
      <c r="M9" s="32" t="s">
        <v>29</v>
      </c>
      <c r="N9" s="33">
        <f t="shared" si="1"/>
        <v>294.00029999999998</v>
      </c>
      <c r="O9" s="32">
        <f t="shared" si="2"/>
        <v>1</v>
      </c>
      <c r="P9" s="32" t="str">
        <f t="shared" ca="1" si="3"/>
        <v>Y</v>
      </c>
      <c r="Q9" s="34" t="s">
        <v>21</v>
      </c>
      <c r="R9" s="35">
        <f t="shared" si="4"/>
        <v>0</v>
      </c>
      <c r="S9" s="36">
        <f t="shared" si="5"/>
        <v>294.29399999999998</v>
      </c>
      <c r="T9" s="36">
        <f t="shared" si="6"/>
        <v>294.29399999999998</v>
      </c>
      <c r="U9" s="35">
        <f t="shared" si="7"/>
        <v>0</v>
      </c>
      <c r="V9" s="35">
        <f t="shared" si="8"/>
        <v>294.29399999999998</v>
      </c>
      <c r="W9" s="29">
        <v>294</v>
      </c>
      <c r="X9" s="29"/>
      <c r="Y9" s="54"/>
      <c r="Z9" s="54"/>
      <c r="AA9" s="54"/>
      <c r="AB9" s="54"/>
      <c r="AL9" s="40"/>
      <c r="AM9" s="40"/>
      <c r="AN9" s="40"/>
      <c r="AO9" s="59"/>
      <c r="AP9" s="59"/>
      <c r="AQ9" s="59"/>
      <c r="AR9" s="52"/>
    </row>
    <row r="10" spans="1:44" s="26" customFormat="1">
      <c r="A10" s="1">
        <v>3</v>
      </c>
      <c r="B10" s="1">
        <v>3</v>
      </c>
      <c r="C10" s="1" t="s">
        <v>41</v>
      </c>
      <c r="D10" s="29" t="s">
        <v>25</v>
      </c>
      <c r="E10" s="29">
        <v>293</v>
      </c>
      <c r="F10" s="29"/>
      <c r="G10" s="54"/>
      <c r="H10" s="54"/>
      <c r="I10" s="54"/>
      <c r="J10" s="54"/>
      <c r="K10" s="32">
        <f t="shared" si="0"/>
        <v>293</v>
      </c>
      <c r="L10" s="32" t="s">
        <v>761</v>
      </c>
      <c r="M10" s="32" t="s">
        <v>34</v>
      </c>
      <c r="N10" s="33">
        <f t="shared" si="1"/>
        <v>293.00040000000001</v>
      </c>
      <c r="O10" s="32">
        <f t="shared" si="2"/>
        <v>1</v>
      </c>
      <c r="P10" s="32" t="str">
        <f t="shared" ca="1" si="3"/>
        <v>Y</v>
      </c>
      <c r="Q10" s="34" t="s">
        <v>21</v>
      </c>
      <c r="R10" s="35">
        <f t="shared" si="4"/>
        <v>0</v>
      </c>
      <c r="S10" s="36">
        <f t="shared" si="5"/>
        <v>293.29299999999995</v>
      </c>
      <c r="T10" s="36">
        <f t="shared" si="6"/>
        <v>293.29300000000001</v>
      </c>
      <c r="U10" s="35">
        <f t="shared" si="7"/>
        <v>0</v>
      </c>
      <c r="V10" s="35">
        <f t="shared" si="8"/>
        <v>293.29300000000001</v>
      </c>
      <c r="W10" s="29">
        <v>293</v>
      </c>
      <c r="X10" s="29"/>
      <c r="Y10" s="54"/>
      <c r="Z10" s="54"/>
      <c r="AA10" s="54"/>
      <c r="AB10" s="54"/>
      <c r="AL10" s="40"/>
      <c r="AM10" s="40"/>
      <c r="AN10" s="40"/>
      <c r="AO10" s="59"/>
      <c r="AP10" s="59"/>
      <c r="AQ10" s="59"/>
      <c r="AR10" s="52"/>
    </row>
    <row r="11" spans="1:44" s="26" customFormat="1">
      <c r="A11" s="1">
        <v>4</v>
      </c>
      <c r="B11" s="1">
        <v>4</v>
      </c>
      <c r="C11" s="1" t="s">
        <v>92</v>
      </c>
      <c r="D11" s="29" t="s">
        <v>25</v>
      </c>
      <c r="E11" s="29">
        <v>276</v>
      </c>
      <c r="F11" s="29"/>
      <c r="G11" s="54"/>
      <c r="H11" s="54"/>
      <c r="I11" s="54"/>
      <c r="J11" s="54"/>
      <c r="K11" s="32">
        <f t="shared" si="0"/>
        <v>276</v>
      </c>
      <c r="L11" s="32" t="s">
        <v>761</v>
      </c>
      <c r="M11" s="32"/>
      <c r="N11" s="33">
        <f t="shared" si="1"/>
        <v>276.00049999999999</v>
      </c>
      <c r="O11" s="32">
        <f t="shared" si="2"/>
        <v>1</v>
      </c>
      <c r="P11" s="32" t="str">
        <f t="shared" ca="1" si="3"/>
        <v>Y</v>
      </c>
      <c r="Q11" s="34" t="s">
        <v>21</v>
      </c>
      <c r="R11" s="35">
        <f t="shared" si="4"/>
        <v>0</v>
      </c>
      <c r="S11" s="36">
        <f t="shared" si="5"/>
        <v>276.27599999999995</v>
      </c>
      <c r="T11" s="36">
        <f t="shared" si="6"/>
        <v>276.27600000000001</v>
      </c>
      <c r="U11" s="35">
        <f t="shared" si="7"/>
        <v>0</v>
      </c>
      <c r="V11" s="35">
        <f t="shared" si="8"/>
        <v>276.27600000000001</v>
      </c>
      <c r="W11" s="29">
        <v>276</v>
      </c>
      <c r="X11" s="29"/>
      <c r="Y11" s="54"/>
      <c r="Z11" s="54"/>
      <c r="AA11" s="54"/>
      <c r="AB11" s="54"/>
      <c r="AL11" s="40"/>
      <c r="AM11" s="40"/>
      <c r="AN11" s="40"/>
      <c r="AO11" s="59"/>
      <c r="AP11" s="59"/>
      <c r="AQ11" s="59"/>
      <c r="AR11" s="52"/>
    </row>
    <row r="12" spans="1:44" s="26" customFormat="1">
      <c r="A12" s="1">
        <v>5</v>
      </c>
      <c r="B12" s="1">
        <v>5</v>
      </c>
      <c r="C12" s="1" t="s">
        <v>96</v>
      </c>
      <c r="D12" s="29" t="s">
        <v>59</v>
      </c>
      <c r="E12" s="29">
        <v>274</v>
      </c>
      <c r="F12" s="29"/>
      <c r="G12" s="54"/>
      <c r="H12" s="54"/>
      <c r="I12" s="54"/>
      <c r="J12" s="54"/>
      <c r="K12" s="32">
        <f t="shared" si="0"/>
        <v>274</v>
      </c>
      <c r="L12" s="32">
        <v>0</v>
      </c>
      <c r="M12" s="32"/>
      <c r="N12" s="33">
        <f t="shared" si="1"/>
        <v>274.00060000000002</v>
      </c>
      <c r="O12" s="32">
        <f t="shared" si="2"/>
        <v>1</v>
      </c>
      <c r="P12" s="32" t="str">
        <f t="shared" ca="1" si="3"/>
        <v>Y</v>
      </c>
      <c r="Q12" s="34" t="s">
        <v>21</v>
      </c>
      <c r="R12" s="35">
        <f t="shared" si="4"/>
        <v>0</v>
      </c>
      <c r="S12" s="36">
        <f t="shared" si="5"/>
        <v>274.27399999999994</v>
      </c>
      <c r="T12" s="36">
        <f t="shared" si="6"/>
        <v>274.274</v>
      </c>
      <c r="U12" s="35">
        <f t="shared" si="7"/>
        <v>0</v>
      </c>
      <c r="V12" s="35">
        <f t="shared" si="8"/>
        <v>274.274</v>
      </c>
      <c r="W12" s="29">
        <v>274</v>
      </c>
      <c r="X12" s="29"/>
      <c r="Y12" s="54"/>
      <c r="Z12" s="54"/>
      <c r="AA12" s="54"/>
      <c r="AB12" s="54"/>
      <c r="AL12" s="40"/>
      <c r="AM12" s="40"/>
      <c r="AN12" s="40"/>
      <c r="AO12" s="59"/>
      <c r="AP12" s="59"/>
      <c r="AQ12" s="59"/>
      <c r="AR12" s="52"/>
    </row>
    <row r="13" spans="1:44" s="26" customFormat="1">
      <c r="A13" s="1">
        <v>6</v>
      </c>
      <c r="B13" s="1">
        <v>6</v>
      </c>
      <c r="C13" s="1" t="s">
        <v>105</v>
      </c>
      <c r="D13" s="29" t="s">
        <v>69</v>
      </c>
      <c r="E13" s="29">
        <v>268</v>
      </c>
      <c r="F13" s="29"/>
      <c r="G13" s="54"/>
      <c r="H13" s="54"/>
      <c r="I13" s="54"/>
      <c r="J13" s="54"/>
      <c r="K13" s="32">
        <f t="shared" si="0"/>
        <v>268</v>
      </c>
      <c r="L13" s="32" t="s">
        <v>761</v>
      </c>
      <c r="M13" s="32"/>
      <c r="N13" s="33">
        <f t="shared" si="1"/>
        <v>268.00069999999999</v>
      </c>
      <c r="O13" s="32">
        <f t="shared" si="2"/>
        <v>1</v>
      </c>
      <c r="P13" s="32" t="str">
        <f t="shared" ca="1" si="3"/>
        <v>Y</v>
      </c>
      <c r="Q13" s="34" t="s">
        <v>21</v>
      </c>
      <c r="R13" s="35">
        <f t="shared" si="4"/>
        <v>0</v>
      </c>
      <c r="S13" s="36">
        <f t="shared" si="5"/>
        <v>268.26799999999997</v>
      </c>
      <c r="T13" s="36">
        <f t="shared" si="6"/>
        <v>268.26799999999997</v>
      </c>
      <c r="U13" s="35">
        <f t="shared" si="7"/>
        <v>0</v>
      </c>
      <c r="V13" s="35">
        <f t="shared" si="8"/>
        <v>268.26799999999997</v>
      </c>
      <c r="W13" s="29">
        <v>268</v>
      </c>
      <c r="X13" s="29"/>
      <c r="Y13" s="54"/>
      <c r="Z13" s="54"/>
      <c r="AA13" s="54"/>
      <c r="AB13" s="54"/>
      <c r="AL13" s="40"/>
      <c r="AM13" s="40"/>
      <c r="AN13" s="40"/>
      <c r="AO13" s="59"/>
      <c r="AP13" s="59"/>
      <c r="AQ13" s="59"/>
      <c r="AR13" s="52"/>
    </row>
    <row r="14" spans="1:44" s="26" customFormat="1">
      <c r="A14" s="1">
        <v>7</v>
      </c>
      <c r="B14" s="1">
        <v>7</v>
      </c>
      <c r="C14" s="1" t="s">
        <v>111</v>
      </c>
      <c r="D14" s="29" t="s">
        <v>40</v>
      </c>
      <c r="E14" s="29">
        <v>265</v>
      </c>
      <c r="F14" s="29"/>
      <c r="G14" s="54"/>
      <c r="H14" s="54"/>
      <c r="I14" s="54"/>
      <c r="J14" s="54"/>
      <c r="K14" s="32">
        <f t="shared" si="0"/>
        <v>265</v>
      </c>
      <c r="L14" s="32" t="s">
        <v>761</v>
      </c>
      <c r="M14" s="32"/>
      <c r="N14" s="33">
        <f t="shared" si="1"/>
        <v>265.00080000000003</v>
      </c>
      <c r="O14" s="32">
        <f t="shared" si="2"/>
        <v>1</v>
      </c>
      <c r="P14" s="32" t="str">
        <f t="shared" ca="1" si="3"/>
        <v>Y</v>
      </c>
      <c r="Q14" s="34" t="s">
        <v>21</v>
      </c>
      <c r="R14" s="35">
        <f t="shared" si="4"/>
        <v>0</v>
      </c>
      <c r="S14" s="36">
        <f t="shared" si="5"/>
        <v>265.26499999999999</v>
      </c>
      <c r="T14" s="36">
        <f t="shared" si="6"/>
        <v>265.26499999999999</v>
      </c>
      <c r="U14" s="35">
        <f t="shared" si="7"/>
        <v>0</v>
      </c>
      <c r="V14" s="35">
        <f t="shared" si="8"/>
        <v>265.26499999999999</v>
      </c>
      <c r="W14" s="29">
        <v>265</v>
      </c>
      <c r="X14" s="29"/>
      <c r="Y14" s="54"/>
      <c r="Z14" s="54"/>
      <c r="AA14" s="54"/>
      <c r="AB14" s="54"/>
      <c r="AL14" s="40"/>
      <c r="AM14" s="40"/>
      <c r="AN14" s="40"/>
      <c r="AO14" s="59"/>
      <c r="AP14" s="59"/>
      <c r="AQ14" s="59"/>
      <c r="AR14" s="52"/>
    </row>
    <row r="15" spans="1:44" s="26" customFormat="1">
      <c r="A15" s="1">
        <v>8</v>
      </c>
      <c r="B15" s="1">
        <v>8</v>
      </c>
      <c r="C15" s="1" t="s">
        <v>112</v>
      </c>
      <c r="D15" s="29" t="s">
        <v>25</v>
      </c>
      <c r="E15" s="29">
        <v>264</v>
      </c>
      <c r="F15" s="29"/>
      <c r="G15" s="54"/>
      <c r="H15" s="54"/>
      <c r="I15" s="54"/>
      <c r="J15" s="54"/>
      <c r="K15" s="32">
        <f t="shared" si="0"/>
        <v>264</v>
      </c>
      <c r="L15" s="32" t="s">
        <v>761</v>
      </c>
      <c r="M15" s="32"/>
      <c r="N15" s="33">
        <f t="shared" si="1"/>
        <v>264.0009</v>
      </c>
      <c r="O15" s="32">
        <f t="shared" si="2"/>
        <v>1</v>
      </c>
      <c r="P15" s="32" t="str">
        <f t="shared" ca="1" si="3"/>
        <v>Y</v>
      </c>
      <c r="Q15" s="34" t="s">
        <v>21</v>
      </c>
      <c r="R15" s="35">
        <f t="shared" si="4"/>
        <v>0</v>
      </c>
      <c r="S15" s="36">
        <f t="shared" si="5"/>
        <v>264.26399999999995</v>
      </c>
      <c r="T15" s="36">
        <f t="shared" si="6"/>
        <v>264.26400000000001</v>
      </c>
      <c r="U15" s="35">
        <f t="shared" si="7"/>
        <v>0</v>
      </c>
      <c r="V15" s="35">
        <f t="shared" si="8"/>
        <v>264.26400000000001</v>
      </c>
      <c r="W15" s="29">
        <v>264</v>
      </c>
      <c r="X15" s="29"/>
      <c r="Y15" s="54"/>
      <c r="Z15" s="54"/>
      <c r="AA15" s="54"/>
      <c r="AB15" s="54"/>
      <c r="AL15" s="40"/>
      <c r="AM15" s="40"/>
      <c r="AN15" s="40"/>
      <c r="AO15" s="59"/>
      <c r="AP15" s="59"/>
      <c r="AQ15" s="59"/>
      <c r="AR15" s="52"/>
    </row>
    <row r="16" spans="1:44" s="26" customFormat="1">
      <c r="A16" s="1">
        <v>9</v>
      </c>
      <c r="B16" s="1">
        <v>9</v>
      </c>
      <c r="C16" s="1" t="s">
        <v>114</v>
      </c>
      <c r="D16" s="29" t="s">
        <v>116</v>
      </c>
      <c r="E16" s="29">
        <v>263</v>
      </c>
      <c r="F16" s="29"/>
      <c r="G16" s="54"/>
      <c r="H16" s="54"/>
      <c r="I16" s="54"/>
      <c r="J16" s="54"/>
      <c r="K16" s="32">
        <f t="shared" si="0"/>
        <v>263</v>
      </c>
      <c r="L16" s="32" t="s">
        <v>761</v>
      </c>
      <c r="M16" s="32"/>
      <c r="N16" s="33">
        <f t="shared" si="1"/>
        <v>263.00099999999998</v>
      </c>
      <c r="O16" s="32">
        <f t="shared" si="2"/>
        <v>1</v>
      </c>
      <c r="P16" s="32" t="str">
        <f t="shared" ca="1" si="3"/>
        <v>Y</v>
      </c>
      <c r="Q16" s="34" t="s">
        <v>21</v>
      </c>
      <c r="R16" s="35">
        <f t="shared" si="4"/>
        <v>0</v>
      </c>
      <c r="S16" s="36">
        <f t="shared" si="5"/>
        <v>263.26299999999998</v>
      </c>
      <c r="T16" s="36">
        <f t="shared" si="6"/>
        <v>263.26299999999998</v>
      </c>
      <c r="U16" s="35">
        <f t="shared" si="7"/>
        <v>0</v>
      </c>
      <c r="V16" s="35">
        <f t="shared" si="8"/>
        <v>263.26299999999998</v>
      </c>
      <c r="W16" s="29">
        <v>263</v>
      </c>
      <c r="X16" s="29"/>
      <c r="Y16" s="54"/>
      <c r="Z16" s="54"/>
      <c r="AA16" s="54"/>
      <c r="AB16" s="54"/>
      <c r="AL16" s="40"/>
      <c r="AM16" s="40"/>
      <c r="AN16" s="40"/>
      <c r="AO16" s="59"/>
      <c r="AP16" s="59"/>
      <c r="AQ16" s="59"/>
      <c r="AR16" s="52"/>
    </row>
    <row r="17" spans="1:46" s="26" customFormat="1">
      <c r="A17" s="1">
        <v>10</v>
      </c>
      <c r="B17" s="1">
        <v>10</v>
      </c>
      <c r="C17" s="1" t="s">
        <v>124</v>
      </c>
      <c r="D17" s="29" t="s">
        <v>91</v>
      </c>
      <c r="E17" s="29">
        <v>258</v>
      </c>
      <c r="F17" s="29"/>
      <c r="G17" s="54"/>
      <c r="H17" s="54"/>
      <c r="I17" s="54"/>
      <c r="J17" s="54"/>
      <c r="K17" s="32">
        <f t="shared" si="0"/>
        <v>258</v>
      </c>
      <c r="L17" s="32" t="s">
        <v>761</v>
      </c>
      <c r="M17" s="32"/>
      <c r="N17" s="33">
        <f t="shared" si="1"/>
        <v>258.00110000000001</v>
      </c>
      <c r="O17" s="32">
        <f t="shared" si="2"/>
        <v>1</v>
      </c>
      <c r="P17" s="32" t="str">
        <f t="shared" ca="1" si="3"/>
        <v>Y</v>
      </c>
      <c r="Q17" s="34" t="s">
        <v>21</v>
      </c>
      <c r="R17" s="35">
        <f t="shared" si="4"/>
        <v>0</v>
      </c>
      <c r="S17" s="36">
        <f t="shared" si="5"/>
        <v>258.25799999999998</v>
      </c>
      <c r="T17" s="36">
        <f t="shared" si="6"/>
        <v>258.25799999999998</v>
      </c>
      <c r="U17" s="35">
        <f t="shared" si="7"/>
        <v>0</v>
      </c>
      <c r="V17" s="35">
        <f t="shared" si="8"/>
        <v>258.25799999999998</v>
      </c>
      <c r="W17" s="29">
        <v>258</v>
      </c>
      <c r="X17" s="29"/>
      <c r="Y17" s="54"/>
      <c r="Z17" s="54"/>
      <c r="AA17" s="54"/>
      <c r="AB17" s="54"/>
      <c r="AL17" s="40"/>
      <c r="AM17" s="40"/>
      <c r="AN17" s="40"/>
      <c r="AO17" s="59"/>
      <c r="AP17" s="59"/>
      <c r="AQ17" s="59"/>
      <c r="AR17" s="52"/>
    </row>
    <row r="18" spans="1:46" s="26" customFormat="1">
      <c r="A18" s="1">
        <v>11</v>
      </c>
      <c r="B18" s="1">
        <v>11</v>
      </c>
      <c r="C18" s="1" t="s">
        <v>132</v>
      </c>
      <c r="D18" s="29" t="s">
        <v>72</v>
      </c>
      <c r="E18" s="29">
        <v>253</v>
      </c>
      <c r="F18" s="29"/>
      <c r="G18" s="54"/>
      <c r="H18" s="54"/>
      <c r="I18" s="54"/>
      <c r="J18" s="54"/>
      <c r="K18" s="32">
        <f t="shared" si="0"/>
        <v>253</v>
      </c>
      <c r="L18" s="32" t="s">
        <v>761</v>
      </c>
      <c r="M18" s="32"/>
      <c r="N18" s="33">
        <f t="shared" si="1"/>
        <v>253.00120000000001</v>
      </c>
      <c r="O18" s="32">
        <f t="shared" si="2"/>
        <v>1</v>
      </c>
      <c r="P18" s="32" t="str">
        <f t="shared" ca="1" si="3"/>
        <v>Y</v>
      </c>
      <c r="Q18" s="34" t="s">
        <v>21</v>
      </c>
      <c r="R18" s="35">
        <f t="shared" si="4"/>
        <v>0</v>
      </c>
      <c r="S18" s="36">
        <f t="shared" si="5"/>
        <v>253.25299999999999</v>
      </c>
      <c r="T18" s="36">
        <f t="shared" si="6"/>
        <v>253.25299999999999</v>
      </c>
      <c r="U18" s="35">
        <f t="shared" si="7"/>
        <v>0</v>
      </c>
      <c r="V18" s="35">
        <f t="shared" si="8"/>
        <v>253.25299999999999</v>
      </c>
      <c r="W18" s="29">
        <v>253</v>
      </c>
      <c r="X18" s="29"/>
      <c r="Y18" s="54"/>
      <c r="Z18" s="54"/>
      <c r="AA18" s="54"/>
      <c r="AB18" s="54"/>
      <c r="AL18" s="40"/>
      <c r="AM18" s="40"/>
      <c r="AN18" s="40"/>
      <c r="AO18" s="59"/>
      <c r="AP18" s="59"/>
      <c r="AQ18" s="59"/>
      <c r="AR18" s="52"/>
    </row>
    <row r="19" spans="1:46" s="26" customFormat="1">
      <c r="A19" s="1">
        <v>12</v>
      </c>
      <c r="B19" s="1">
        <v>12</v>
      </c>
      <c r="C19" s="1" t="s">
        <v>163</v>
      </c>
      <c r="D19" s="29" t="s">
        <v>25</v>
      </c>
      <c r="E19" s="29">
        <v>232</v>
      </c>
      <c r="F19" s="29"/>
      <c r="G19" s="54"/>
      <c r="H19" s="54"/>
      <c r="I19" s="54"/>
      <c r="J19" s="54"/>
      <c r="K19" s="32">
        <f t="shared" si="0"/>
        <v>232</v>
      </c>
      <c r="L19" s="32" t="s">
        <v>761</v>
      </c>
      <c r="M19" s="32"/>
      <c r="N19" s="33">
        <f t="shared" si="1"/>
        <v>232.00129999999999</v>
      </c>
      <c r="O19" s="32">
        <f t="shared" si="2"/>
        <v>1</v>
      </c>
      <c r="P19" s="32" t="str">
        <f t="shared" ca="1" si="3"/>
        <v>Y</v>
      </c>
      <c r="Q19" s="34" t="s">
        <v>21</v>
      </c>
      <c r="R19" s="35">
        <f t="shared" si="4"/>
        <v>0</v>
      </c>
      <c r="S19" s="36">
        <f t="shared" si="5"/>
        <v>232.23199999999997</v>
      </c>
      <c r="T19" s="36">
        <f t="shared" si="6"/>
        <v>232.232</v>
      </c>
      <c r="U19" s="35">
        <f t="shared" si="7"/>
        <v>0</v>
      </c>
      <c r="V19" s="35">
        <f t="shared" si="8"/>
        <v>232.232</v>
      </c>
      <c r="W19" s="29">
        <v>232</v>
      </c>
      <c r="X19" s="29"/>
      <c r="Y19" s="54"/>
      <c r="Z19" s="54"/>
      <c r="AA19" s="54"/>
      <c r="AB19" s="54"/>
      <c r="AL19" s="40"/>
      <c r="AM19" s="40"/>
      <c r="AN19" s="40"/>
      <c r="AO19" s="59"/>
      <c r="AP19" s="59"/>
      <c r="AQ19" s="59"/>
      <c r="AR19" s="52"/>
    </row>
    <row r="20" spans="1:46" s="26" customFormat="1">
      <c r="A20" s="1">
        <v>13</v>
      </c>
      <c r="B20" s="1">
        <v>13</v>
      </c>
      <c r="C20" s="1" t="s">
        <v>164</v>
      </c>
      <c r="D20" s="29" t="s">
        <v>32</v>
      </c>
      <c r="E20" s="29">
        <v>231</v>
      </c>
      <c r="F20" s="29"/>
      <c r="G20" s="54"/>
      <c r="H20" s="54"/>
      <c r="I20" s="54"/>
      <c r="J20" s="54"/>
      <c r="K20" s="32">
        <f t="shared" si="0"/>
        <v>231</v>
      </c>
      <c r="L20" s="32" t="s">
        <v>761</v>
      </c>
      <c r="M20" s="32"/>
      <c r="N20" s="33">
        <f t="shared" si="1"/>
        <v>231.00139999999999</v>
      </c>
      <c r="O20" s="32">
        <f t="shared" si="2"/>
        <v>1</v>
      </c>
      <c r="P20" s="32" t="str">
        <f t="shared" ca="1" si="3"/>
        <v>Y</v>
      </c>
      <c r="Q20" s="34" t="s">
        <v>21</v>
      </c>
      <c r="R20" s="35">
        <f t="shared" si="4"/>
        <v>0</v>
      </c>
      <c r="S20" s="36">
        <f t="shared" si="5"/>
        <v>231.23099999999997</v>
      </c>
      <c r="T20" s="36">
        <f t="shared" si="6"/>
        <v>231.23099999999999</v>
      </c>
      <c r="U20" s="35">
        <f t="shared" si="7"/>
        <v>0</v>
      </c>
      <c r="V20" s="35">
        <f t="shared" si="8"/>
        <v>231.23099999999999</v>
      </c>
      <c r="W20" s="29">
        <v>231</v>
      </c>
      <c r="X20" s="29"/>
      <c r="Y20" s="54"/>
      <c r="Z20" s="54"/>
      <c r="AA20" s="54"/>
      <c r="AB20" s="54"/>
      <c r="AL20" s="40"/>
      <c r="AM20" s="40"/>
      <c r="AN20" s="40"/>
      <c r="AO20" s="59"/>
      <c r="AP20" s="59"/>
      <c r="AQ20" s="59"/>
      <c r="AR20" s="52"/>
    </row>
    <row r="21" spans="1:46" s="26" customFormat="1">
      <c r="A21" s="1">
        <v>14</v>
      </c>
      <c r="B21" s="1">
        <v>14</v>
      </c>
      <c r="C21" s="1" t="s">
        <v>195</v>
      </c>
      <c r="D21" s="29" t="s">
        <v>59</v>
      </c>
      <c r="E21" s="29">
        <v>214</v>
      </c>
      <c r="F21" s="29"/>
      <c r="G21" s="54"/>
      <c r="H21" s="54"/>
      <c r="I21" s="54"/>
      <c r="J21" s="54"/>
      <c r="K21" s="32">
        <f t="shared" si="0"/>
        <v>214</v>
      </c>
      <c r="L21" s="32">
        <v>0</v>
      </c>
      <c r="M21" s="32"/>
      <c r="N21" s="33">
        <f t="shared" si="1"/>
        <v>214.00149999999999</v>
      </c>
      <c r="O21" s="32">
        <f t="shared" si="2"/>
        <v>1</v>
      </c>
      <c r="P21" s="32" t="str">
        <f t="shared" ca="1" si="3"/>
        <v>Y</v>
      </c>
      <c r="Q21" s="34" t="s">
        <v>21</v>
      </c>
      <c r="R21" s="35">
        <f t="shared" si="4"/>
        <v>0</v>
      </c>
      <c r="S21" s="36">
        <f t="shared" si="5"/>
        <v>214.21399999999997</v>
      </c>
      <c r="T21" s="36">
        <f t="shared" si="6"/>
        <v>214.214</v>
      </c>
      <c r="U21" s="35">
        <f t="shared" si="7"/>
        <v>0</v>
      </c>
      <c r="V21" s="35">
        <f t="shared" si="8"/>
        <v>214.214</v>
      </c>
      <c r="W21" s="29">
        <v>214</v>
      </c>
      <c r="X21" s="29"/>
      <c r="Y21" s="54"/>
      <c r="Z21" s="54"/>
      <c r="AA21" s="54"/>
      <c r="AB21" s="54"/>
      <c r="AL21" s="40"/>
      <c r="AM21" s="40"/>
      <c r="AN21" s="40"/>
      <c r="AO21" s="59"/>
      <c r="AP21" s="59"/>
      <c r="AQ21" s="59"/>
      <c r="AR21" s="52"/>
    </row>
    <row r="22" spans="1:46" s="26" customFormat="1">
      <c r="A22" s="1">
        <v>15</v>
      </c>
      <c r="B22" s="1">
        <v>15</v>
      </c>
      <c r="C22" s="1" t="s">
        <v>234</v>
      </c>
      <c r="D22" s="29" t="s">
        <v>121</v>
      </c>
      <c r="E22" s="29">
        <v>191</v>
      </c>
      <c r="F22" s="29"/>
      <c r="G22" s="54"/>
      <c r="H22" s="54"/>
      <c r="I22" s="54"/>
      <c r="J22" s="54"/>
      <c r="K22" s="32">
        <f t="shared" si="0"/>
        <v>191</v>
      </c>
      <c r="L22" s="32" t="s">
        <v>761</v>
      </c>
      <c r="M22" s="32"/>
      <c r="N22" s="33">
        <f t="shared" si="1"/>
        <v>191.0016</v>
      </c>
      <c r="O22" s="32">
        <f t="shared" si="2"/>
        <v>1</v>
      </c>
      <c r="P22" s="32" t="str">
        <f t="shared" ca="1" si="3"/>
        <v>Y</v>
      </c>
      <c r="Q22" s="34" t="s">
        <v>21</v>
      </c>
      <c r="R22" s="35">
        <f t="shared" si="4"/>
        <v>0</v>
      </c>
      <c r="S22" s="36">
        <f t="shared" si="5"/>
        <v>191.19099999999997</v>
      </c>
      <c r="T22" s="36">
        <f t="shared" si="6"/>
        <v>191.191</v>
      </c>
      <c r="U22" s="35">
        <f t="shared" si="7"/>
        <v>0</v>
      </c>
      <c r="V22" s="35">
        <f t="shared" si="8"/>
        <v>191.191</v>
      </c>
      <c r="W22" s="29">
        <v>191</v>
      </c>
      <c r="X22" s="29"/>
      <c r="Y22" s="54"/>
      <c r="Z22" s="54"/>
      <c r="AA22" s="54"/>
      <c r="AB22" s="54"/>
      <c r="AL22" s="40"/>
      <c r="AM22" s="40"/>
      <c r="AN22" s="40"/>
      <c r="AO22" s="59"/>
      <c r="AP22" s="59"/>
      <c r="AQ22" s="59"/>
      <c r="AR22" s="52"/>
    </row>
    <row r="23" spans="1:46" s="26" customFormat="1">
      <c r="A23" s="1">
        <v>16</v>
      </c>
      <c r="B23" s="1">
        <v>16</v>
      </c>
      <c r="C23" s="1" t="s">
        <v>238</v>
      </c>
      <c r="D23" s="29" t="s">
        <v>25</v>
      </c>
      <c r="E23" s="29">
        <v>187</v>
      </c>
      <c r="F23" s="29"/>
      <c r="G23" s="54"/>
      <c r="H23" s="54"/>
      <c r="I23" s="54"/>
      <c r="J23" s="54"/>
      <c r="K23" s="32">
        <f t="shared" si="0"/>
        <v>187</v>
      </c>
      <c r="L23" s="32" t="s">
        <v>761</v>
      </c>
      <c r="M23" s="32"/>
      <c r="N23" s="33">
        <f t="shared" si="1"/>
        <v>187.0017</v>
      </c>
      <c r="O23" s="32">
        <f t="shared" si="2"/>
        <v>1</v>
      </c>
      <c r="P23" s="32" t="str">
        <f t="shared" ca="1" si="3"/>
        <v>Y</v>
      </c>
      <c r="Q23" s="34" t="s">
        <v>21</v>
      </c>
      <c r="R23" s="35">
        <f t="shared" si="4"/>
        <v>0</v>
      </c>
      <c r="S23" s="36">
        <f t="shared" si="5"/>
        <v>187.18699999999998</v>
      </c>
      <c r="T23" s="36">
        <f t="shared" si="6"/>
        <v>187.18700000000001</v>
      </c>
      <c r="U23" s="35">
        <f t="shared" si="7"/>
        <v>0</v>
      </c>
      <c r="V23" s="35">
        <f t="shared" si="8"/>
        <v>187.18700000000001</v>
      </c>
      <c r="W23" s="29">
        <v>187</v>
      </c>
      <c r="X23" s="29"/>
      <c r="Y23" s="54"/>
      <c r="Z23" s="54"/>
      <c r="AA23" s="54"/>
      <c r="AB23" s="54"/>
      <c r="AL23" s="40"/>
      <c r="AM23" s="40"/>
      <c r="AN23" s="40"/>
      <c r="AO23" s="59"/>
      <c r="AP23" s="59"/>
      <c r="AQ23" s="59"/>
      <c r="AR23" s="52"/>
    </row>
    <row r="24" spans="1:46" s="26" customFormat="1">
      <c r="A24" s="1">
        <v>17</v>
      </c>
      <c r="B24" s="1">
        <v>17</v>
      </c>
      <c r="C24" s="1" t="s">
        <v>302</v>
      </c>
      <c r="D24" s="29" t="s">
        <v>40</v>
      </c>
      <c r="E24" s="29">
        <v>151</v>
      </c>
      <c r="F24" s="29"/>
      <c r="G24" s="54"/>
      <c r="H24" s="54"/>
      <c r="I24" s="54"/>
      <c r="J24" s="54"/>
      <c r="K24" s="32">
        <f t="shared" si="0"/>
        <v>151</v>
      </c>
      <c r="L24" s="32" t="s">
        <v>761</v>
      </c>
      <c r="M24" s="32"/>
      <c r="N24" s="33">
        <f t="shared" si="1"/>
        <v>151.0018</v>
      </c>
      <c r="O24" s="32">
        <f t="shared" si="2"/>
        <v>1</v>
      </c>
      <c r="P24" s="32" t="str">
        <f t="shared" ca="1" si="3"/>
        <v>Y</v>
      </c>
      <c r="Q24" s="34" t="s">
        <v>21</v>
      </c>
      <c r="R24" s="35">
        <f t="shared" si="4"/>
        <v>0</v>
      </c>
      <c r="S24" s="36">
        <f t="shared" si="5"/>
        <v>151.15099999999998</v>
      </c>
      <c r="T24" s="36">
        <f t="shared" si="6"/>
        <v>151.15100000000001</v>
      </c>
      <c r="U24" s="35">
        <f t="shared" si="7"/>
        <v>0</v>
      </c>
      <c r="V24" s="35">
        <f t="shared" si="8"/>
        <v>151.15100000000001</v>
      </c>
      <c r="W24" s="29">
        <v>151</v>
      </c>
      <c r="X24" s="29"/>
      <c r="Y24" s="54"/>
      <c r="Z24" s="54"/>
      <c r="AA24" s="54"/>
      <c r="AB24" s="54"/>
      <c r="AL24" s="40"/>
      <c r="AM24" s="40"/>
      <c r="AN24" s="40"/>
      <c r="AO24" s="59"/>
      <c r="AP24" s="59"/>
      <c r="AQ24" s="59"/>
      <c r="AR24" s="52"/>
    </row>
    <row r="25" spans="1:46" s="26" customFormat="1">
      <c r="A25" s="1">
        <v>18</v>
      </c>
      <c r="B25" s="1">
        <v>18</v>
      </c>
      <c r="C25" s="1" t="s">
        <v>342</v>
      </c>
      <c r="D25" s="29" t="s">
        <v>180</v>
      </c>
      <c r="E25" s="29">
        <v>128</v>
      </c>
      <c r="F25" s="29"/>
      <c r="G25" s="54"/>
      <c r="H25" s="54"/>
      <c r="I25" s="54"/>
      <c r="J25" s="54"/>
      <c r="K25" s="32">
        <f t="shared" si="0"/>
        <v>128</v>
      </c>
      <c r="L25" s="32" t="s">
        <v>761</v>
      </c>
      <c r="M25" s="32"/>
      <c r="N25" s="33">
        <f t="shared" si="1"/>
        <v>128.00190000000001</v>
      </c>
      <c r="O25" s="32">
        <f t="shared" si="2"/>
        <v>1</v>
      </c>
      <c r="P25" s="32" t="str">
        <f t="shared" ca="1" si="3"/>
        <v>Y</v>
      </c>
      <c r="Q25" s="34" t="s">
        <v>21</v>
      </c>
      <c r="R25" s="35">
        <f t="shared" si="4"/>
        <v>0</v>
      </c>
      <c r="S25" s="36">
        <f t="shared" si="5"/>
        <v>128.12799999999999</v>
      </c>
      <c r="T25" s="36">
        <f t="shared" si="6"/>
        <v>128.12799999999999</v>
      </c>
      <c r="U25" s="35">
        <f t="shared" si="7"/>
        <v>0</v>
      </c>
      <c r="V25" s="35">
        <f t="shared" si="8"/>
        <v>128.12799999999999</v>
      </c>
      <c r="W25" s="29">
        <v>128</v>
      </c>
      <c r="X25" s="29"/>
      <c r="Y25" s="54"/>
      <c r="Z25" s="54"/>
      <c r="AA25" s="54"/>
      <c r="AB25" s="54"/>
      <c r="AL25" s="40"/>
      <c r="AM25" s="40"/>
      <c r="AN25" s="40"/>
      <c r="AO25" s="59"/>
      <c r="AP25" s="59"/>
      <c r="AQ25" s="59"/>
      <c r="AR25" s="52"/>
    </row>
    <row r="26" spans="1:46" s="26" customFormat="1" ht="3" customHeight="1">
      <c r="A26" s="1"/>
      <c r="B26" s="1"/>
      <c r="C26" s="1"/>
      <c r="D26" s="29"/>
      <c r="E26" s="29"/>
      <c r="F26" s="29"/>
      <c r="G26" s="29"/>
      <c r="H26" s="29"/>
      <c r="I26" s="29"/>
      <c r="J26" s="29"/>
      <c r="K26" s="32"/>
      <c r="L26" s="27"/>
      <c r="M26" s="27"/>
      <c r="N26" s="32"/>
      <c r="O26" s="27"/>
      <c r="P26" s="27"/>
      <c r="R26" s="60"/>
      <c r="S26" s="60"/>
      <c r="T26" s="60"/>
      <c r="U26" s="60"/>
      <c r="V26" s="35"/>
      <c r="W26" s="29"/>
      <c r="X26" s="29"/>
      <c r="Y26" s="54"/>
      <c r="Z26" s="54"/>
      <c r="AA26" s="54"/>
      <c r="AB26" s="54"/>
      <c r="AH26" s="2"/>
      <c r="AI26" s="2"/>
      <c r="AL26" s="40"/>
      <c r="AM26" s="40"/>
      <c r="AN26" s="40"/>
      <c r="AO26" s="40"/>
      <c r="AP26" s="40"/>
      <c r="AQ26" s="40"/>
      <c r="AR26" s="52"/>
      <c r="AT26" s="1"/>
    </row>
    <row r="27" spans="1:46" s="26" customFormat="1">
      <c r="A27" s="1"/>
      <c r="B27" s="1"/>
      <c r="C27" s="1"/>
      <c r="D27" s="29"/>
      <c r="E27" s="29"/>
      <c r="F27" s="29"/>
      <c r="G27" s="29"/>
      <c r="H27" s="29"/>
      <c r="I27" s="29"/>
      <c r="J27" s="29"/>
      <c r="K27" s="32"/>
      <c r="L27" s="27"/>
      <c r="M27" s="27"/>
      <c r="N27" s="32"/>
      <c r="O27" s="27"/>
      <c r="P27" s="27"/>
      <c r="R27" s="60"/>
      <c r="S27" s="60"/>
      <c r="T27" s="60"/>
      <c r="U27" s="60"/>
      <c r="V27" s="35"/>
      <c r="W27" s="29"/>
      <c r="X27" s="29"/>
      <c r="Y27" s="54"/>
      <c r="Z27" s="54"/>
      <c r="AA27" s="54"/>
      <c r="AB27" s="54"/>
      <c r="AH27" s="2"/>
      <c r="AI27" s="2"/>
      <c r="AL27" s="40"/>
      <c r="AM27" s="40"/>
      <c r="AN27" s="40"/>
      <c r="AO27" s="40"/>
      <c r="AP27" s="40"/>
      <c r="AQ27" s="40"/>
      <c r="AR27" s="52"/>
      <c r="AT27" s="1"/>
    </row>
    <row r="28" spans="1:46" s="26" customFormat="1" ht="15">
      <c r="A28" s="1"/>
      <c r="B28" s="1"/>
      <c r="C28" s="61" t="s">
        <v>27</v>
      </c>
      <c r="D28" s="29"/>
      <c r="E28" s="29"/>
      <c r="F28" s="29"/>
      <c r="G28" s="29"/>
      <c r="H28" s="29"/>
      <c r="I28" s="29"/>
      <c r="J28" s="29"/>
      <c r="K28" s="32"/>
      <c r="L28" s="27"/>
      <c r="M28" s="27"/>
      <c r="N28" s="32"/>
      <c r="O28" s="27"/>
      <c r="P28" s="27"/>
      <c r="Q28" s="54" t="str">
        <f>C28</f>
        <v>M35</v>
      </c>
      <c r="R28" s="60"/>
      <c r="S28" s="60"/>
      <c r="T28" s="60"/>
      <c r="U28" s="60"/>
      <c r="V28" s="35"/>
      <c r="W28" s="29"/>
      <c r="X28" s="29"/>
      <c r="Y28" s="54"/>
      <c r="Z28" s="54"/>
      <c r="AA28" s="54"/>
      <c r="AB28" s="54"/>
      <c r="AH28" s="2"/>
      <c r="AI28" s="2"/>
      <c r="AL28" s="40"/>
      <c r="AM28" s="40"/>
      <c r="AN28" s="40"/>
      <c r="AO28" s="38">
        <v>900</v>
      </c>
      <c r="AP28" s="38">
        <v>888</v>
      </c>
      <c r="AQ28" s="38">
        <v>880</v>
      </c>
      <c r="AR28" s="52"/>
      <c r="AT28" s="1"/>
    </row>
    <row r="29" spans="1:46" s="26" customFormat="1" ht="15">
      <c r="A29" s="1">
        <v>1</v>
      </c>
      <c r="B29" s="1">
        <v>1</v>
      </c>
      <c r="C29" s="62" t="s">
        <v>23</v>
      </c>
      <c r="D29" s="29" t="s">
        <v>25</v>
      </c>
      <c r="E29" s="29">
        <v>299</v>
      </c>
      <c r="F29" s="29"/>
      <c r="G29" s="29"/>
      <c r="H29" s="29"/>
      <c r="I29" s="29"/>
      <c r="J29" s="29"/>
      <c r="K29" s="32">
        <f t="shared" ref="K29:K51" si="9">IFERROR(LARGE(E29:J29,1),0)+IF($D$5&gt;=2,IFERROR(LARGE(E29:J29,2),0),0)+IF($D$5&gt;=3,IFERROR(LARGE(E29:J29,3),0),0)+IF($D$5&gt;=4,IFERROR(LARGE(E29:J29,4),0),0)+IF($D$5&gt;=5,IFERROR(LARGE(E29:J29,5),0),0)+IF($D$5&gt;=6,IFERROR(LARGE(E29:J29,6),0),0)</f>
        <v>299</v>
      </c>
      <c r="L29" s="32" t="s">
        <v>761</v>
      </c>
      <c r="M29" s="32" t="s">
        <v>577</v>
      </c>
      <c r="N29" s="33">
        <f t="shared" ref="N29:N51" si="10">K29+(ROW(K29)-ROW(K$6))/10000</f>
        <v>299.00229999999999</v>
      </c>
      <c r="O29" s="32">
        <f t="shared" ref="O29:O51" si="11">COUNT(E29:J29)</f>
        <v>1</v>
      </c>
      <c r="P29" s="32" t="str">
        <f t="shared" ref="P29:P51" ca="1" si="12">IF(AND(O29=1,OFFSET(D29,0,P$3)&gt;0),"Y",0)</f>
        <v>Y</v>
      </c>
      <c r="Q29" s="34" t="s">
        <v>27</v>
      </c>
      <c r="R29" s="35">
        <f t="shared" ref="R29:R51" si="13">1-(Q29=Q28)</f>
        <v>0</v>
      </c>
      <c r="S29" s="36">
        <f t="shared" ref="S29:S51" si="14">IFERROR(LARGE(E29:J29,1),0)*1.001+IF($D$5&gt;=2,IFERROR(LARGE(E29:J29,2),0),0)*1.0001+IF($D$5&gt;=3,IFERROR(LARGE(E29:J29,3),0),0)*1.00001+IF($D$5&gt;=4,IFERROR(LARGE(E29:J29,4),0),0)*1.000001+IF($D$5&gt;=5,IFERROR(LARGE(E29:J29,5),0),0)*1.0000001+IF($D$5&gt;=6,IFERROR(LARGE(E29:J29,6),0),0)*1.00000001</f>
        <v>299.29899999999998</v>
      </c>
      <c r="T29" s="36">
        <f t="shared" ref="T29:T51" si="15">K29+W29/1000+IF($D$5&gt;=2,X29/10000,0)+IF($D$5&gt;=3,Y29/100000,0)+IF($D$5&gt;=4,Z29/1000000,0)+IF($D$5&gt;=5,AA29/10000000,0)+IF($D$5&gt;=6,AB29/100000000,0)</f>
        <v>299.29899999999998</v>
      </c>
      <c r="U29" s="35">
        <f t="shared" ref="U29:U51" si="16">1-(S29=T29)</f>
        <v>0</v>
      </c>
      <c r="V29" s="35">
        <f t="shared" ref="V29:V51" si="17">K29+W29/1000+X29/10000+Y29/100000+Z29/1000000+AA29/10000000+AB29/100000000</f>
        <v>299.29899999999998</v>
      </c>
      <c r="W29" s="29">
        <v>299</v>
      </c>
      <c r="X29" s="29"/>
      <c r="Y29" s="29"/>
      <c r="Z29" s="29"/>
      <c r="AA29" s="29"/>
      <c r="AB29" s="29"/>
      <c r="AH29" s="2"/>
      <c r="AI29" s="2"/>
      <c r="AL29" s="40"/>
      <c r="AM29" s="40"/>
      <c r="AN29" s="40"/>
      <c r="AO29" s="59"/>
      <c r="AP29" s="59"/>
      <c r="AQ29" s="59"/>
      <c r="AR29" s="52"/>
      <c r="AT29" s="1"/>
    </row>
    <row r="30" spans="1:46" s="26" customFormat="1" ht="15">
      <c r="A30" s="1">
        <v>2</v>
      </c>
      <c r="B30" s="1">
        <v>2</v>
      </c>
      <c r="C30" s="62" t="s">
        <v>28</v>
      </c>
      <c r="D30" s="29" t="s">
        <v>25</v>
      </c>
      <c r="E30" s="29">
        <v>298</v>
      </c>
      <c r="F30" s="29"/>
      <c r="G30" s="29"/>
      <c r="H30" s="29"/>
      <c r="I30" s="29"/>
      <c r="J30" s="29"/>
      <c r="K30" s="32">
        <f t="shared" si="9"/>
        <v>298</v>
      </c>
      <c r="L30" s="32" t="s">
        <v>761</v>
      </c>
      <c r="M30" s="32" t="s">
        <v>578</v>
      </c>
      <c r="N30" s="33">
        <f t="shared" si="10"/>
        <v>298.00240000000002</v>
      </c>
      <c r="O30" s="32">
        <f t="shared" si="11"/>
        <v>1</v>
      </c>
      <c r="P30" s="32" t="str">
        <f t="shared" ca="1" si="12"/>
        <v>Y</v>
      </c>
      <c r="Q30" s="34" t="s">
        <v>27</v>
      </c>
      <c r="R30" s="35">
        <f t="shared" si="13"/>
        <v>0</v>
      </c>
      <c r="S30" s="36">
        <f t="shared" si="14"/>
        <v>298.29799999999994</v>
      </c>
      <c r="T30" s="36">
        <f t="shared" si="15"/>
        <v>298.298</v>
      </c>
      <c r="U30" s="35">
        <f t="shared" si="16"/>
        <v>0</v>
      </c>
      <c r="V30" s="35">
        <f t="shared" si="17"/>
        <v>298.298</v>
      </c>
      <c r="W30" s="29">
        <v>298</v>
      </c>
      <c r="X30" s="29"/>
      <c r="Y30" s="29"/>
      <c r="Z30" s="29"/>
      <c r="AA30" s="29"/>
      <c r="AB30" s="29"/>
      <c r="AH30" s="2"/>
      <c r="AI30" s="2"/>
      <c r="AL30" s="40"/>
      <c r="AM30" s="40"/>
      <c r="AN30" s="40"/>
      <c r="AO30" s="59"/>
      <c r="AP30" s="59"/>
      <c r="AQ30" s="59"/>
      <c r="AR30" s="52"/>
      <c r="AT30" s="1"/>
    </row>
    <row r="31" spans="1:46" s="26" customFormat="1" ht="15">
      <c r="A31" s="1">
        <v>3</v>
      </c>
      <c r="B31" s="1">
        <v>3</v>
      </c>
      <c r="C31" s="62" t="s">
        <v>30</v>
      </c>
      <c r="D31" s="29" t="s">
        <v>32</v>
      </c>
      <c r="E31" s="29">
        <v>297</v>
      </c>
      <c r="F31" s="29"/>
      <c r="G31" s="29"/>
      <c r="H31" s="29"/>
      <c r="I31" s="29"/>
      <c r="J31" s="29"/>
      <c r="K31" s="32">
        <f t="shared" si="9"/>
        <v>297</v>
      </c>
      <c r="L31" s="32" t="s">
        <v>761</v>
      </c>
      <c r="M31" s="32" t="s">
        <v>579</v>
      </c>
      <c r="N31" s="33">
        <f t="shared" si="10"/>
        <v>297.0025</v>
      </c>
      <c r="O31" s="32">
        <f t="shared" si="11"/>
        <v>1</v>
      </c>
      <c r="P31" s="32" t="str">
        <f t="shared" ca="1" si="12"/>
        <v>Y</v>
      </c>
      <c r="Q31" s="34" t="s">
        <v>27</v>
      </c>
      <c r="R31" s="35">
        <f t="shared" si="13"/>
        <v>0</v>
      </c>
      <c r="S31" s="36">
        <f t="shared" si="14"/>
        <v>297.29699999999997</v>
      </c>
      <c r="T31" s="36">
        <f t="shared" si="15"/>
        <v>297.29700000000003</v>
      </c>
      <c r="U31" s="35">
        <f t="shared" si="16"/>
        <v>0</v>
      </c>
      <c r="V31" s="35">
        <f t="shared" si="17"/>
        <v>297.29700000000003</v>
      </c>
      <c r="W31" s="29">
        <v>297</v>
      </c>
      <c r="X31" s="29"/>
      <c r="Y31" s="29"/>
      <c r="Z31" s="29"/>
      <c r="AA31" s="29"/>
      <c r="AB31" s="29"/>
      <c r="AH31" s="2"/>
      <c r="AI31" s="2"/>
      <c r="AL31" s="40"/>
      <c r="AM31" s="40"/>
      <c r="AN31" s="40"/>
      <c r="AO31" s="59"/>
      <c r="AP31" s="59"/>
      <c r="AQ31" s="59"/>
      <c r="AR31" s="52"/>
      <c r="AT31" s="1"/>
    </row>
    <row r="32" spans="1:46" s="26" customFormat="1" ht="15">
      <c r="A32" s="1">
        <v>4</v>
      </c>
      <c r="B32" s="1">
        <v>4</v>
      </c>
      <c r="C32" s="62" t="s">
        <v>33</v>
      </c>
      <c r="D32" s="29" t="s">
        <v>25</v>
      </c>
      <c r="E32" s="29">
        <v>296</v>
      </c>
      <c r="F32" s="29"/>
      <c r="G32" s="29"/>
      <c r="H32" s="29"/>
      <c r="I32" s="29"/>
      <c r="J32" s="29"/>
      <c r="K32" s="32">
        <f t="shared" si="9"/>
        <v>296</v>
      </c>
      <c r="L32" s="32" t="s">
        <v>761</v>
      </c>
      <c r="M32" s="32"/>
      <c r="N32" s="33">
        <f t="shared" si="10"/>
        <v>296.00259999999997</v>
      </c>
      <c r="O32" s="32">
        <f t="shared" si="11"/>
        <v>1</v>
      </c>
      <c r="P32" s="32" t="str">
        <f t="shared" ca="1" si="12"/>
        <v>Y</v>
      </c>
      <c r="Q32" s="34" t="s">
        <v>27</v>
      </c>
      <c r="R32" s="35">
        <f t="shared" si="13"/>
        <v>0</v>
      </c>
      <c r="S32" s="36">
        <f t="shared" si="14"/>
        <v>296.29599999999999</v>
      </c>
      <c r="T32" s="36">
        <f t="shared" si="15"/>
        <v>296.29599999999999</v>
      </c>
      <c r="U32" s="35">
        <f t="shared" si="16"/>
        <v>0</v>
      </c>
      <c r="V32" s="35">
        <f t="shared" si="17"/>
        <v>296.29599999999999</v>
      </c>
      <c r="W32" s="29">
        <v>296</v>
      </c>
      <c r="X32" s="29"/>
      <c r="Y32" s="29"/>
      <c r="Z32" s="29"/>
      <c r="AA32" s="29"/>
      <c r="AB32" s="29"/>
      <c r="AH32" s="2"/>
      <c r="AI32" s="2"/>
      <c r="AL32" s="40"/>
      <c r="AM32" s="40"/>
      <c r="AN32" s="40"/>
      <c r="AO32" s="59"/>
      <c r="AP32" s="59"/>
      <c r="AQ32" s="59"/>
      <c r="AR32" s="52"/>
      <c r="AT32" s="1"/>
    </row>
    <row r="33" spans="1:46" s="26" customFormat="1" ht="15">
      <c r="A33" s="1">
        <v>5</v>
      </c>
      <c r="B33" s="1">
        <v>5</v>
      </c>
      <c r="C33" s="62" t="s">
        <v>43</v>
      </c>
      <c r="D33" s="29" t="s">
        <v>25</v>
      </c>
      <c r="E33" s="29">
        <v>292</v>
      </c>
      <c r="F33" s="29"/>
      <c r="G33" s="29"/>
      <c r="H33" s="29"/>
      <c r="I33" s="29"/>
      <c r="J33" s="29"/>
      <c r="K33" s="32">
        <f t="shared" si="9"/>
        <v>292</v>
      </c>
      <c r="L33" s="32" t="s">
        <v>761</v>
      </c>
      <c r="M33" s="32"/>
      <c r="N33" s="33">
        <f t="shared" si="10"/>
        <v>292.0027</v>
      </c>
      <c r="O33" s="32">
        <f t="shared" si="11"/>
        <v>1</v>
      </c>
      <c r="P33" s="32" t="str">
        <f t="shared" ca="1" si="12"/>
        <v>Y</v>
      </c>
      <c r="Q33" s="34" t="s">
        <v>27</v>
      </c>
      <c r="R33" s="35">
        <f t="shared" si="13"/>
        <v>0</v>
      </c>
      <c r="S33" s="36">
        <f t="shared" si="14"/>
        <v>292.29199999999997</v>
      </c>
      <c r="T33" s="36">
        <f t="shared" si="15"/>
        <v>292.29199999999997</v>
      </c>
      <c r="U33" s="35">
        <f t="shared" si="16"/>
        <v>0</v>
      </c>
      <c r="V33" s="35">
        <f t="shared" si="17"/>
        <v>292.29199999999997</v>
      </c>
      <c r="W33" s="29">
        <v>292</v>
      </c>
      <c r="X33" s="29"/>
      <c r="Y33" s="29"/>
      <c r="Z33" s="29"/>
      <c r="AA33" s="29"/>
      <c r="AB33" s="29"/>
      <c r="AH33" s="2"/>
      <c r="AI33" s="2"/>
      <c r="AL33" s="40"/>
      <c r="AM33" s="40"/>
      <c r="AN33" s="40"/>
      <c r="AO33" s="59"/>
      <c r="AP33" s="59"/>
      <c r="AQ33" s="59"/>
      <c r="AR33" s="52"/>
      <c r="AT33" s="1"/>
    </row>
    <row r="34" spans="1:46" s="26" customFormat="1" ht="15">
      <c r="A34" s="1">
        <v>6</v>
      </c>
      <c r="B34" s="1">
        <v>6</v>
      </c>
      <c r="C34" s="62" t="s">
        <v>67</v>
      </c>
      <c r="D34" s="29" t="s">
        <v>69</v>
      </c>
      <c r="E34" s="29">
        <v>284</v>
      </c>
      <c r="F34" s="29"/>
      <c r="G34" s="29"/>
      <c r="H34" s="29"/>
      <c r="I34" s="29"/>
      <c r="J34" s="29"/>
      <c r="K34" s="32">
        <f t="shared" si="9"/>
        <v>284</v>
      </c>
      <c r="L34" s="32" t="s">
        <v>761</v>
      </c>
      <c r="M34" s="32"/>
      <c r="N34" s="33">
        <f t="shared" si="10"/>
        <v>284.00279999999998</v>
      </c>
      <c r="O34" s="32">
        <f t="shared" si="11"/>
        <v>1</v>
      </c>
      <c r="P34" s="32" t="str">
        <f t="shared" ca="1" si="12"/>
        <v>Y</v>
      </c>
      <c r="Q34" s="34" t="s">
        <v>27</v>
      </c>
      <c r="R34" s="35">
        <f t="shared" si="13"/>
        <v>0</v>
      </c>
      <c r="S34" s="36">
        <f t="shared" si="14"/>
        <v>284.28399999999999</v>
      </c>
      <c r="T34" s="36">
        <f t="shared" si="15"/>
        <v>284.28399999999999</v>
      </c>
      <c r="U34" s="35">
        <f t="shared" si="16"/>
        <v>0</v>
      </c>
      <c r="V34" s="35">
        <f t="shared" si="17"/>
        <v>284.28399999999999</v>
      </c>
      <c r="W34" s="29">
        <v>284</v>
      </c>
      <c r="X34" s="29"/>
      <c r="Y34" s="29"/>
      <c r="Z34" s="29"/>
      <c r="AA34" s="29"/>
      <c r="AB34" s="29"/>
      <c r="AH34" s="2"/>
      <c r="AI34" s="2"/>
      <c r="AL34" s="40"/>
      <c r="AM34" s="40"/>
      <c r="AN34" s="40"/>
      <c r="AO34" s="59"/>
      <c r="AP34" s="59"/>
      <c r="AQ34" s="59"/>
      <c r="AR34" s="52"/>
      <c r="AT34" s="1"/>
    </row>
    <row r="35" spans="1:46" s="26" customFormat="1" ht="15">
      <c r="A35" s="1">
        <v>7</v>
      </c>
      <c r="B35" s="1">
        <v>7</v>
      </c>
      <c r="C35" s="62" t="s">
        <v>78</v>
      </c>
      <c r="D35" s="29" t="s">
        <v>25</v>
      </c>
      <c r="E35" s="29">
        <v>280</v>
      </c>
      <c r="F35" s="29"/>
      <c r="G35" s="29"/>
      <c r="H35" s="29"/>
      <c r="I35" s="29"/>
      <c r="J35" s="29"/>
      <c r="K35" s="32">
        <f t="shared" si="9"/>
        <v>280</v>
      </c>
      <c r="L35" s="32" t="s">
        <v>761</v>
      </c>
      <c r="M35" s="32"/>
      <c r="N35" s="33">
        <f t="shared" si="10"/>
        <v>280.00290000000001</v>
      </c>
      <c r="O35" s="32">
        <f t="shared" si="11"/>
        <v>1</v>
      </c>
      <c r="P35" s="32" t="str">
        <f t="shared" ca="1" si="12"/>
        <v>Y</v>
      </c>
      <c r="Q35" s="34" t="s">
        <v>27</v>
      </c>
      <c r="R35" s="35">
        <f t="shared" si="13"/>
        <v>0</v>
      </c>
      <c r="S35" s="36">
        <f t="shared" si="14"/>
        <v>280.27999999999997</v>
      </c>
      <c r="T35" s="36">
        <f t="shared" si="15"/>
        <v>280.27999999999997</v>
      </c>
      <c r="U35" s="35">
        <f t="shared" si="16"/>
        <v>0</v>
      </c>
      <c r="V35" s="35">
        <f t="shared" si="17"/>
        <v>280.27999999999997</v>
      </c>
      <c r="W35" s="29">
        <v>280</v>
      </c>
      <c r="X35" s="29"/>
      <c r="Y35" s="29"/>
      <c r="Z35" s="29"/>
      <c r="AA35" s="29"/>
      <c r="AB35" s="29"/>
      <c r="AH35" s="2"/>
      <c r="AI35" s="2"/>
      <c r="AL35" s="40"/>
      <c r="AM35" s="40"/>
      <c r="AN35" s="40"/>
      <c r="AO35" s="59"/>
      <c r="AP35" s="59"/>
      <c r="AQ35" s="59"/>
      <c r="AR35" s="52"/>
      <c r="AT35" s="1"/>
    </row>
    <row r="36" spans="1:46" s="26" customFormat="1" ht="15">
      <c r="A36" s="1">
        <v>8</v>
      </c>
      <c r="B36" s="1">
        <v>8</v>
      </c>
      <c r="C36" s="62" t="s">
        <v>94</v>
      </c>
      <c r="D36" s="29" t="s">
        <v>25</v>
      </c>
      <c r="E36" s="29">
        <v>275</v>
      </c>
      <c r="F36" s="29"/>
      <c r="G36" s="29"/>
      <c r="H36" s="29"/>
      <c r="I36" s="29"/>
      <c r="J36" s="29"/>
      <c r="K36" s="32">
        <f t="shared" si="9"/>
        <v>275</v>
      </c>
      <c r="L36" s="32" t="s">
        <v>761</v>
      </c>
      <c r="M36" s="32"/>
      <c r="N36" s="33">
        <f t="shared" si="10"/>
        <v>275.00299999999999</v>
      </c>
      <c r="O36" s="32">
        <f t="shared" si="11"/>
        <v>1</v>
      </c>
      <c r="P36" s="32" t="str">
        <f t="shared" ca="1" si="12"/>
        <v>Y</v>
      </c>
      <c r="Q36" s="34" t="s">
        <v>27</v>
      </c>
      <c r="R36" s="35">
        <f t="shared" si="13"/>
        <v>0</v>
      </c>
      <c r="S36" s="36">
        <f t="shared" si="14"/>
        <v>275.27499999999998</v>
      </c>
      <c r="T36" s="36">
        <f t="shared" si="15"/>
        <v>275.27499999999998</v>
      </c>
      <c r="U36" s="35">
        <f t="shared" si="16"/>
        <v>0</v>
      </c>
      <c r="V36" s="35">
        <f t="shared" si="17"/>
        <v>275.27499999999998</v>
      </c>
      <c r="W36" s="29">
        <v>275</v>
      </c>
      <c r="X36" s="29"/>
      <c r="Y36" s="29"/>
      <c r="Z36" s="29"/>
      <c r="AA36" s="29"/>
      <c r="AB36" s="29"/>
      <c r="AH36" s="2"/>
      <c r="AI36" s="2"/>
      <c r="AL36" s="40"/>
      <c r="AM36" s="40"/>
      <c r="AN36" s="40"/>
      <c r="AO36" s="59"/>
      <c r="AP36" s="59"/>
      <c r="AQ36" s="59"/>
      <c r="AR36" s="52"/>
      <c r="AT36" s="1"/>
    </row>
    <row r="37" spans="1:46" s="26" customFormat="1" ht="15">
      <c r="A37" s="1">
        <v>9</v>
      </c>
      <c r="B37" s="1">
        <v>9</v>
      </c>
      <c r="C37" s="62" t="s">
        <v>98</v>
      </c>
      <c r="D37" s="29" t="s">
        <v>32</v>
      </c>
      <c r="E37" s="29">
        <v>273</v>
      </c>
      <c r="F37" s="29"/>
      <c r="G37" s="29"/>
      <c r="H37" s="29"/>
      <c r="I37" s="29"/>
      <c r="J37" s="29"/>
      <c r="K37" s="32">
        <f t="shared" si="9"/>
        <v>273</v>
      </c>
      <c r="L37" s="32" t="s">
        <v>761</v>
      </c>
      <c r="M37" s="32"/>
      <c r="N37" s="33">
        <f t="shared" si="10"/>
        <v>273.00310000000002</v>
      </c>
      <c r="O37" s="32">
        <f t="shared" si="11"/>
        <v>1</v>
      </c>
      <c r="P37" s="32" t="str">
        <f t="shared" ca="1" si="12"/>
        <v>Y</v>
      </c>
      <c r="Q37" s="34" t="s">
        <v>27</v>
      </c>
      <c r="R37" s="35">
        <f t="shared" si="13"/>
        <v>0</v>
      </c>
      <c r="S37" s="36">
        <f t="shared" si="14"/>
        <v>273.27299999999997</v>
      </c>
      <c r="T37" s="36">
        <f t="shared" si="15"/>
        <v>273.27300000000002</v>
      </c>
      <c r="U37" s="35">
        <f t="shared" si="16"/>
        <v>0</v>
      </c>
      <c r="V37" s="35">
        <f t="shared" si="17"/>
        <v>273.27300000000002</v>
      </c>
      <c r="W37" s="29">
        <v>273</v>
      </c>
      <c r="X37" s="29"/>
      <c r="Y37" s="29"/>
      <c r="Z37" s="29"/>
      <c r="AA37" s="29"/>
      <c r="AB37" s="29"/>
      <c r="AH37" s="2"/>
      <c r="AI37" s="2"/>
      <c r="AL37" s="40"/>
      <c r="AM37" s="40"/>
      <c r="AN37" s="40"/>
      <c r="AO37" s="59"/>
      <c r="AP37" s="59"/>
      <c r="AQ37" s="59"/>
      <c r="AR37" s="52"/>
      <c r="AT37" s="1"/>
    </row>
    <row r="38" spans="1:46" s="26" customFormat="1" ht="15">
      <c r="A38" s="1">
        <v>10</v>
      </c>
      <c r="B38" s="1">
        <v>10</v>
      </c>
      <c r="C38" s="62" t="s">
        <v>103</v>
      </c>
      <c r="D38" s="29" t="s">
        <v>32</v>
      </c>
      <c r="E38" s="29">
        <v>270</v>
      </c>
      <c r="F38" s="29"/>
      <c r="G38" s="29"/>
      <c r="H38" s="29"/>
      <c r="I38" s="29"/>
      <c r="J38" s="29"/>
      <c r="K38" s="32">
        <f t="shared" si="9"/>
        <v>270</v>
      </c>
      <c r="L38" s="32" t="s">
        <v>761</v>
      </c>
      <c r="M38" s="32"/>
      <c r="N38" s="33">
        <f t="shared" si="10"/>
        <v>270.00319999999999</v>
      </c>
      <c r="O38" s="32">
        <f t="shared" si="11"/>
        <v>1</v>
      </c>
      <c r="P38" s="32" t="str">
        <f t="shared" ca="1" si="12"/>
        <v>Y</v>
      </c>
      <c r="Q38" s="34" t="s">
        <v>27</v>
      </c>
      <c r="R38" s="35">
        <f t="shared" si="13"/>
        <v>0</v>
      </c>
      <c r="S38" s="36">
        <f t="shared" si="14"/>
        <v>270.27</v>
      </c>
      <c r="T38" s="36">
        <f t="shared" si="15"/>
        <v>270.27</v>
      </c>
      <c r="U38" s="35">
        <f t="shared" si="16"/>
        <v>0</v>
      </c>
      <c r="V38" s="35">
        <f t="shared" si="17"/>
        <v>270.27</v>
      </c>
      <c r="W38" s="29">
        <v>270</v>
      </c>
      <c r="X38" s="29"/>
      <c r="Y38" s="29"/>
      <c r="Z38" s="29"/>
      <c r="AA38" s="29"/>
      <c r="AB38" s="29"/>
      <c r="AH38" s="2"/>
      <c r="AI38" s="2"/>
      <c r="AL38" s="40"/>
      <c r="AM38" s="40"/>
      <c r="AN38" s="40"/>
      <c r="AO38" s="59"/>
      <c r="AP38" s="59"/>
      <c r="AQ38" s="59"/>
      <c r="AR38" s="52"/>
      <c r="AT38" s="1"/>
    </row>
    <row r="39" spans="1:46" s="26" customFormat="1" ht="15">
      <c r="A39" s="1">
        <v>11</v>
      </c>
      <c r="B39" s="1">
        <v>11</v>
      </c>
      <c r="C39" s="62" t="s">
        <v>118</v>
      </c>
      <c r="D39" s="29" t="s">
        <v>54</v>
      </c>
      <c r="E39" s="29">
        <v>261</v>
      </c>
      <c r="F39" s="29"/>
      <c r="G39" s="29"/>
      <c r="H39" s="29"/>
      <c r="I39" s="29"/>
      <c r="J39" s="29"/>
      <c r="K39" s="32">
        <f t="shared" si="9"/>
        <v>261</v>
      </c>
      <c r="L39" s="32" t="s">
        <v>761</v>
      </c>
      <c r="M39" s="32"/>
      <c r="N39" s="33">
        <f t="shared" si="10"/>
        <v>261.00330000000002</v>
      </c>
      <c r="O39" s="32">
        <f t="shared" si="11"/>
        <v>1</v>
      </c>
      <c r="P39" s="32" t="str">
        <f t="shared" ca="1" si="12"/>
        <v>Y</v>
      </c>
      <c r="Q39" s="34" t="s">
        <v>27</v>
      </c>
      <c r="R39" s="35">
        <f t="shared" si="13"/>
        <v>0</v>
      </c>
      <c r="S39" s="36">
        <f t="shared" si="14"/>
        <v>261.26099999999997</v>
      </c>
      <c r="T39" s="36">
        <f t="shared" si="15"/>
        <v>261.26100000000002</v>
      </c>
      <c r="U39" s="35">
        <f t="shared" si="16"/>
        <v>0</v>
      </c>
      <c r="V39" s="35">
        <f t="shared" si="17"/>
        <v>261.26100000000002</v>
      </c>
      <c r="W39" s="29">
        <v>261</v>
      </c>
      <c r="X39" s="29"/>
      <c r="Y39" s="29"/>
      <c r="Z39" s="29"/>
      <c r="AA39" s="29"/>
      <c r="AB39" s="29"/>
      <c r="AH39" s="2"/>
      <c r="AI39" s="2"/>
      <c r="AL39" s="40"/>
      <c r="AM39" s="40"/>
      <c r="AN39" s="40"/>
      <c r="AO39" s="59"/>
      <c r="AP39" s="59"/>
      <c r="AQ39" s="59"/>
      <c r="AR39" s="52"/>
      <c r="AT39" s="1"/>
    </row>
    <row r="40" spans="1:46" s="26" customFormat="1" ht="15">
      <c r="A40" s="1">
        <v>12</v>
      </c>
      <c r="B40" s="1">
        <v>12</v>
      </c>
      <c r="C40" s="62" t="s">
        <v>128</v>
      </c>
      <c r="D40" s="29" t="s">
        <v>121</v>
      </c>
      <c r="E40" s="29">
        <v>254</v>
      </c>
      <c r="F40" s="29"/>
      <c r="G40" s="29"/>
      <c r="H40" s="29"/>
      <c r="I40" s="29"/>
      <c r="J40" s="29"/>
      <c r="K40" s="32">
        <f t="shared" si="9"/>
        <v>254</v>
      </c>
      <c r="L40" s="32" t="s">
        <v>761</v>
      </c>
      <c r="M40" s="32"/>
      <c r="N40" s="33">
        <f t="shared" si="10"/>
        <v>254.0034</v>
      </c>
      <c r="O40" s="32">
        <f t="shared" si="11"/>
        <v>1</v>
      </c>
      <c r="P40" s="32" t="str">
        <f t="shared" ca="1" si="12"/>
        <v>Y</v>
      </c>
      <c r="Q40" s="34" t="s">
        <v>27</v>
      </c>
      <c r="R40" s="35">
        <f t="shared" si="13"/>
        <v>0</v>
      </c>
      <c r="S40" s="36">
        <f t="shared" si="14"/>
        <v>254.25399999999996</v>
      </c>
      <c r="T40" s="36">
        <f t="shared" si="15"/>
        <v>254.25399999999999</v>
      </c>
      <c r="U40" s="35">
        <f t="shared" si="16"/>
        <v>0</v>
      </c>
      <c r="V40" s="35">
        <f t="shared" si="17"/>
        <v>254.25399999999999</v>
      </c>
      <c r="W40" s="29">
        <v>254</v>
      </c>
      <c r="X40" s="29"/>
      <c r="Y40" s="29"/>
      <c r="Z40" s="29"/>
      <c r="AA40" s="29"/>
      <c r="AB40" s="29"/>
      <c r="AH40" s="2"/>
      <c r="AI40" s="2"/>
      <c r="AL40" s="40"/>
      <c r="AM40" s="40"/>
      <c r="AN40" s="40"/>
      <c r="AO40" s="59"/>
      <c r="AP40" s="59"/>
      <c r="AQ40" s="59"/>
      <c r="AR40" s="52"/>
      <c r="AT40" s="1"/>
    </row>
    <row r="41" spans="1:46" s="26" customFormat="1" ht="15">
      <c r="A41" s="1">
        <v>13</v>
      </c>
      <c r="B41" s="1">
        <v>13</v>
      </c>
      <c r="C41" s="62" t="s">
        <v>144</v>
      </c>
      <c r="D41" s="29" t="s">
        <v>91</v>
      </c>
      <c r="E41" s="29">
        <v>246</v>
      </c>
      <c r="F41" s="29"/>
      <c r="G41" s="29"/>
      <c r="H41" s="29"/>
      <c r="I41" s="29"/>
      <c r="J41" s="29"/>
      <c r="K41" s="32">
        <f t="shared" si="9"/>
        <v>246</v>
      </c>
      <c r="L41" s="32" t="s">
        <v>761</v>
      </c>
      <c r="M41" s="32"/>
      <c r="N41" s="33">
        <f t="shared" si="10"/>
        <v>246.0035</v>
      </c>
      <c r="O41" s="32">
        <f t="shared" si="11"/>
        <v>1</v>
      </c>
      <c r="P41" s="32" t="str">
        <f t="shared" ca="1" si="12"/>
        <v>Y</v>
      </c>
      <c r="Q41" s="34" t="s">
        <v>27</v>
      </c>
      <c r="R41" s="35">
        <f t="shared" si="13"/>
        <v>0</v>
      </c>
      <c r="S41" s="36">
        <f t="shared" si="14"/>
        <v>246.24599999999998</v>
      </c>
      <c r="T41" s="36">
        <f t="shared" si="15"/>
        <v>246.24600000000001</v>
      </c>
      <c r="U41" s="35">
        <f t="shared" si="16"/>
        <v>0</v>
      </c>
      <c r="V41" s="35">
        <f t="shared" si="17"/>
        <v>246.24600000000001</v>
      </c>
      <c r="W41" s="29">
        <v>246</v>
      </c>
      <c r="X41" s="29"/>
      <c r="Y41" s="29"/>
      <c r="Z41" s="29"/>
      <c r="AA41" s="29"/>
      <c r="AB41" s="29"/>
      <c r="AH41" s="2"/>
      <c r="AI41" s="2"/>
      <c r="AL41" s="40"/>
      <c r="AM41" s="40"/>
      <c r="AN41" s="40"/>
      <c r="AO41" s="59"/>
      <c r="AP41" s="59"/>
      <c r="AQ41" s="59"/>
      <c r="AR41" s="52"/>
      <c r="AT41" s="1"/>
    </row>
    <row r="42" spans="1:46" s="26" customFormat="1" ht="15">
      <c r="A42" s="1">
        <v>14</v>
      </c>
      <c r="B42" s="1">
        <v>14</v>
      </c>
      <c r="C42" s="62" t="s">
        <v>147</v>
      </c>
      <c r="D42" s="29" t="s">
        <v>19</v>
      </c>
      <c r="E42" s="29">
        <v>243</v>
      </c>
      <c r="F42" s="29"/>
      <c r="G42" s="29"/>
      <c r="H42" s="29"/>
      <c r="I42" s="29"/>
      <c r="J42" s="29"/>
      <c r="K42" s="32">
        <f t="shared" si="9"/>
        <v>243</v>
      </c>
      <c r="L42" s="32" t="s">
        <v>761</v>
      </c>
      <c r="M42" s="32"/>
      <c r="N42" s="33">
        <f t="shared" si="10"/>
        <v>243.00360000000001</v>
      </c>
      <c r="O42" s="32">
        <f t="shared" si="11"/>
        <v>1</v>
      </c>
      <c r="P42" s="32" t="str">
        <f t="shared" ca="1" si="12"/>
        <v>Y</v>
      </c>
      <c r="Q42" s="34" t="s">
        <v>27</v>
      </c>
      <c r="R42" s="35">
        <f t="shared" si="13"/>
        <v>0</v>
      </c>
      <c r="S42" s="36">
        <f t="shared" si="14"/>
        <v>243.24299999999997</v>
      </c>
      <c r="T42" s="36">
        <f t="shared" si="15"/>
        <v>243.24299999999999</v>
      </c>
      <c r="U42" s="35">
        <f t="shared" si="16"/>
        <v>0</v>
      </c>
      <c r="V42" s="35">
        <f t="shared" si="17"/>
        <v>243.24299999999999</v>
      </c>
      <c r="W42" s="29">
        <v>243</v>
      </c>
      <c r="X42" s="29"/>
      <c r="Y42" s="29"/>
      <c r="Z42" s="29"/>
      <c r="AA42" s="29"/>
      <c r="AB42" s="29"/>
      <c r="AH42" s="2"/>
      <c r="AI42" s="2"/>
      <c r="AL42" s="40"/>
      <c r="AM42" s="40"/>
      <c r="AN42" s="40"/>
      <c r="AO42" s="59"/>
      <c r="AP42" s="59"/>
      <c r="AQ42" s="59"/>
      <c r="AR42" s="52"/>
      <c r="AT42" s="1"/>
    </row>
    <row r="43" spans="1:46" s="26" customFormat="1" ht="15">
      <c r="A43" s="1">
        <v>15</v>
      </c>
      <c r="B43" s="1">
        <v>15</v>
      </c>
      <c r="C43" s="62" t="s">
        <v>149</v>
      </c>
      <c r="D43" s="29" t="s">
        <v>25</v>
      </c>
      <c r="E43" s="29">
        <v>241</v>
      </c>
      <c r="F43" s="29"/>
      <c r="G43" s="29"/>
      <c r="H43" s="29"/>
      <c r="I43" s="29"/>
      <c r="J43" s="29"/>
      <c r="K43" s="32">
        <f t="shared" si="9"/>
        <v>241</v>
      </c>
      <c r="L43" s="32" t="s">
        <v>761</v>
      </c>
      <c r="M43" s="32"/>
      <c r="N43" s="33">
        <f t="shared" si="10"/>
        <v>241.00370000000001</v>
      </c>
      <c r="O43" s="32">
        <f t="shared" si="11"/>
        <v>1</v>
      </c>
      <c r="P43" s="32" t="str">
        <f t="shared" ca="1" si="12"/>
        <v>Y</v>
      </c>
      <c r="Q43" s="34" t="s">
        <v>27</v>
      </c>
      <c r="R43" s="35">
        <f t="shared" si="13"/>
        <v>0</v>
      </c>
      <c r="S43" s="36">
        <f t="shared" si="14"/>
        <v>241.24099999999999</v>
      </c>
      <c r="T43" s="36">
        <f t="shared" si="15"/>
        <v>241.24100000000001</v>
      </c>
      <c r="U43" s="35">
        <f t="shared" si="16"/>
        <v>0</v>
      </c>
      <c r="V43" s="35">
        <f t="shared" si="17"/>
        <v>241.24100000000001</v>
      </c>
      <c r="W43" s="29">
        <v>241</v>
      </c>
      <c r="X43" s="29"/>
      <c r="Y43" s="29"/>
      <c r="Z43" s="29"/>
      <c r="AA43" s="29"/>
      <c r="AB43" s="29"/>
      <c r="AH43" s="2"/>
      <c r="AI43" s="2"/>
      <c r="AL43" s="40"/>
      <c r="AM43" s="40"/>
      <c r="AN43" s="40"/>
      <c r="AO43" s="59"/>
      <c r="AP43" s="59"/>
      <c r="AQ43" s="59"/>
      <c r="AR43" s="52"/>
      <c r="AT43" s="1"/>
    </row>
    <row r="44" spans="1:46" s="26" customFormat="1" ht="15">
      <c r="A44" s="1">
        <v>16</v>
      </c>
      <c r="B44" s="1">
        <v>16</v>
      </c>
      <c r="C44" s="62" t="s">
        <v>174</v>
      </c>
      <c r="D44" s="29" t="s">
        <v>116</v>
      </c>
      <c r="E44" s="29">
        <v>225</v>
      </c>
      <c r="F44" s="29"/>
      <c r="G44" s="29"/>
      <c r="H44" s="29"/>
      <c r="I44" s="29"/>
      <c r="J44" s="29"/>
      <c r="K44" s="32">
        <f t="shared" si="9"/>
        <v>225</v>
      </c>
      <c r="L44" s="32" t="s">
        <v>761</v>
      </c>
      <c r="M44" s="32"/>
      <c r="N44" s="33">
        <f t="shared" si="10"/>
        <v>225.00380000000001</v>
      </c>
      <c r="O44" s="32">
        <f t="shared" si="11"/>
        <v>1</v>
      </c>
      <c r="P44" s="32" t="str">
        <f t="shared" ca="1" si="12"/>
        <v>Y</v>
      </c>
      <c r="Q44" s="34" t="s">
        <v>27</v>
      </c>
      <c r="R44" s="35">
        <f t="shared" si="13"/>
        <v>0</v>
      </c>
      <c r="S44" s="36">
        <f t="shared" si="14"/>
        <v>225.22499999999997</v>
      </c>
      <c r="T44" s="36">
        <f t="shared" si="15"/>
        <v>225.22499999999999</v>
      </c>
      <c r="U44" s="35">
        <f t="shared" si="16"/>
        <v>0</v>
      </c>
      <c r="V44" s="35">
        <f t="shared" si="17"/>
        <v>225.22499999999999</v>
      </c>
      <c r="W44" s="29">
        <v>225</v>
      </c>
      <c r="X44" s="29"/>
      <c r="Y44" s="29"/>
      <c r="Z44" s="29"/>
      <c r="AA44" s="29"/>
      <c r="AB44" s="29"/>
      <c r="AH44" s="2"/>
      <c r="AI44" s="2"/>
      <c r="AL44" s="40"/>
      <c r="AM44" s="40"/>
      <c r="AN44" s="40"/>
      <c r="AO44" s="59"/>
      <c r="AP44" s="59"/>
      <c r="AQ44" s="59"/>
      <c r="AR44" s="52"/>
      <c r="AT44" s="1"/>
    </row>
    <row r="45" spans="1:46" s="26" customFormat="1" ht="15">
      <c r="A45" s="1">
        <v>17</v>
      </c>
      <c r="B45" s="1">
        <v>17</v>
      </c>
      <c r="C45" s="62" t="s">
        <v>209</v>
      </c>
      <c r="D45" s="29" t="s">
        <v>32</v>
      </c>
      <c r="E45" s="29">
        <v>206</v>
      </c>
      <c r="F45" s="29"/>
      <c r="G45" s="29"/>
      <c r="H45" s="29"/>
      <c r="I45" s="29"/>
      <c r="J45" s="29"/>
      <c r="K45" s="32">
        <f t="shared" si="9"/>
        <v>206</v>
      </c>
      <c r="L45" s="32" t="s">
        <v>761</v>
      </c>
      <c r="M45" s="32"/>
      <c r="N45" s="33">
        <f t="shared" si="10"/>
        <v>206.00389999999999</v>
      </c>
      <c r="O45" s="32">
        <f t="shared" si="11"/>
        <v>1</v>
      </c>
      <c r="P45" s="32" t="str">
        <f t="shared" ca="1" si="12"/>
        <v>Y</v>
      </c>
      <c r="Q45" s="34" t="s">
        <v>27</v>
      </c>
      <c r="R45" s="35">
        <f t="shared" si="13"/>
        <v>0</v>
      </c>
      <c r="S45" s="36">
        <f t="shared" si="14"/>
        <v>206.20599999999999</v>
      </c>
      <c r="T45" s="36">
        <f t="shared" si="15"/>
        <v>206.20599999999999</v>
      </c>
      <c r="U45" s="35">
        <f t="shared" si="16"/>
        <v>0</v>
      </c>
      <c r="V45" s="35">
        <f t="shared" si="17"/>
        <v>206.20599999999999</v>
      </c>
      <c r="W45" s="29">
        <v>206</v>
      </c>
      <c r="X45" s="29"/>
      <c r="Y45" s="29"/>
      <c r="Z45" s="29"/>
      <c r="AA45" s="29"/>
      <c r="AB45" s="29"/>
      <c r="AH45" s="2"/>
      <c r="AI45" s="2"/>
      <c r="AL45" s="40"/>
      <c r="AM45" s="40"/>
      <c r="AN45" s="40"/>
      <c r="AO45" s="59"/>
      <c r="AP45" s="59"/>
      <c r="AQ45" s="59"/>
      <c r="AR45" s="52"/>
      <c r="AT45" s="1"/>
    </row>
    <row r="46" spans="1:46" s="26" customFormat="1" ht="15">
      <c r="A46" s="1">
        <v>18</v>
      </c>
      <c r="B46" s="1">
        <v>18</v>
      </c>
      <c r="C46" s="62" t="s">
        <v>214</v>
      </c>
      <c r="D46" s="29" t="s">
        <v>121</v>
      </c>
      <c r="E46" s="29">
        <v>202</v>
      </c>
      <c r="F46" s="29"/>
      <c r="G46" s="29"/>
      <c r="H46" s="29"/>
      <c r="I46" s="29"/>
      <c r="J46" s="29"/>
      <c r="K46" s="32">
        <f t="shared" si="9"/>
        <v>202</v>
      </c>
      <c r="L46" s="32" t="s">
        <v>761</v>
      </c>
      <c r="M46" s="32"/>
      <c r="N46" s="33">
        <f t="shared" si="10"/>
        <v>202.00399999999999</v>
      </c>
      <c r="O46" s="32">
        <f t="shared" si="11"/>
        <v>1</v>
      </c>
      <c r="P46" s="32" t="str">
        <f t="shared" ca="1" si="12"/>
        <v>Y</v>
      </c>
      <c r="Q46" s="34" t="s">
        <v>27</v>
      </c>
      <c r="R46" s="35">
        <f t="shared" si="13"/>
        <v>0</v>
      </c>
      <c r="S46" s="36">
        <f t="shared" si="14"/>
        <v>202.20199999999997</v>
      </c>
      <c r="T46" s="36">
        <f t="shared" si="15"/>
        <v>202.202</v>
      </c>
      <c r="U46" s="35">
        <f t="shared" si="16"/>
        <v>0</v>
      </c>
      <c r="V46" s="35">
        <f t="shared" si="17"/>
        <v>202.202</v>
      </c>
      <c r="W46" s="29">
        <v>202</v>
      </c>
      <c r="X46" s="29"/>
      <c r="Y46" s="29"/>
      <c r="Z46" s="29"/>
      <c r="AA46" s="29"/>
      <c r="AB46" s="29"/>
      <c r="AH46" s="2"/>
      <c r="AI46" s="2"/>
      <c r="AL46" s="40"/>
      <c r="AM46" s="40"/>
      <c r="AN46" s="40"/>
      <c r="AO46" s="59"/>
      <c r="AP46" s="59"/>
      <c r="AQ46" s="59"/>
      <c r="AR46" s="52"/>
      <c r="AT46" s="1"/>
    </row>
    <row r="47" spans="1:46" s="26" customFormat="1" ht="15">
      <c r="A47" s="1">
        <v>19</v>
      </c>
      <c r="B47" s="1">
        <v>19</v>
      </c>
      <c r="C47" s="62" t="s">
        <v>254</v>
      </c>
      <c r="D47" s="29" t="s">
        <v>25</v>
      </c>
      <c r="E47" s="29">
        <v>179</v>
      </c>
      <c r="F47" s="29"/>
      <c r="G47" s="29"/>
      <c r="H47" s="29"/>
      <c r="I47" s="29"/>
      <c r="J47" s="29"/>
      <c r="K47" s="32">
        <f t="shared" si="9"/>
        <v>179</v>
      </c>
      <c r="L47" s="32" t="s">
        <v>761</v>
      </c>
      <c r="M47" s="32"/>
      <c r="N47" s="33">
        <f t="shared" si="10"/>
        <v>179.00409999999999</v>
      </c>
      <c r="O47" s="32">
        <f t="shared" si="11"/>
        <v>1</v>
      </c>
      <c r="P47" s="32" t="str">
        <f t="shared" ca="1" si="12"/>
        <v>Y</v>
      </c>
      <c r="Q47" s="34" t="s">
        <v>27</v>
      </c>
      <c r="R47" s="35">
        <f t="shared" si="13"/>
        <v>0</v>
      </c>
      <c r="S47" s="36">
        <f t="shared" si="14"/>
        <v>179.17899999999997</v>
      </c>
      <c r="T47" s="36">
        <f t="shared" si="15"/>
        <v>179.179</v>
      </c>
      <c r="U47" s="35">
        <f t="shared" si="16"/>
        <v>0</v>
      </c>
      <c r="V47" s="35">
        <f t="shared" si="17"/>
        <v>179.179</v>
      </c>
      <c r="W47" s="29">
        <v>179</v>
      </c>
      <c r="X47" s="29"/>
      <c r="Y47" s="29"/>
      <c r="Z47" s="29"/>
      <c r="AA47" s="29"/>
      <c r="AB47" s="29"/>
      <c r="AH47" s="2"/>
      <c r="AI47" s="2"/>
      <c r="AL47" s="40"/>
      <c r="AM47" s="40"/>
      <c r="AN47" s="40"/>
      <c r="AO47" s="59"/>
      <c r="AP47" s="59"/>
      <c r="AQ47" s="59"/>
      <c r="AR47" s="52"/>
      <c r="AT47" s="1"/>
    </row>
    <row r="48" spans="1:46" s="26" customFormat="1" ht="15">
      <c r="A48" s="1">
        <v>20</v>
      </c>
      <c r="B48" s="1">
        <v>20</v>
      </c>
      <c r="C48" s="62" t="s">
        <v>263</v>
      </c>
      <c r="D48" s="29" t="s">
        <v>91</v>
      </c>
      <c r="E48" s="29">
        <v>174</v>
      </c>
      <c r="F48" s="29"/>
      <c r="G48" s="29"/>
      <c r="H48" s="29"/>
      <c r="I48" s="29"/>
      <c r="J48" s="29"/>
      <c r="K48" s="32">
        <f t="shared" si="9"/>
        <v>174</v>
      </c>
      <c r="L48" s="32" t="s">
        <v>761</v>
      </c>
      <c r="M48" s="32"/>
      <c r="N48" s="33">
        <f t="shared" si="10"/>
        <v>174.0042</v>
      </c>
      <c r="O48" s="32">
        <f t="shared" si="11"/>
        <v>1</v>
      </c>
      <c r="P48" s="32" t="str">
        <f t="shared" ca="1" si="12"/>
        <v>Y</v>
      </c>
      <c r="Q48" s="34" t="s">
        <v>27</v>
      </c>
      <c r="R48" s="35">
        <f t="shared" si="13"/>
        <v>0</v>
      </c>
      <c r="S48" s="36">
        <f t="shared" si="14"/>
        <v>174.17399999999998</v>
      </c>
      <c r="T48" s="36">
        <f t="shared" si="15"/>
        <v>174.17400000000001</v>
      </c>
      <c r="U48" s="35">
        <f t="shared" si="16"/>
        <v>0</v>
      </c>
      <c r="V48" s="35">
        <f t="shared" si="17"/>
        <v>174.17400000000001</v>
      </c>
      <c r="W48" s="29">
        <v>174</v>
      </c>
      <c r="X48" s="29"/>
      <c r="Y48" s="29"/>
      <c r="Z48" s="29"/>
      <c r="AA48" s="29"/>
      <c r="AB48" s="29"/>
      <c r="AH48" s="2"/>
      <c r="AI48" s="2"/>
      <c r="AL48" s="40"/>
      <c r="AM48" s="40"/>
      <c r="AN48" s="40"/>
      <c r="AO48" s="59"/>
      <c r="AP48" s="59"/>
      <c r="AQ48" s="59"/>
      <c r="AR48" s="52"/>
      <c r="AT48" s="1"/>
    </row>
    <row r="49" spans="1:46" s="26" customFormat="1" ht="15">
      <c r="A49" s="1">
        <v>21</v>
      </c>
      <c r="B49" s="1">
        <v>21</v>
      </c>
      <c r="C49" s="62" t="s">
        <v>264</v>
      </c>
      <c r="D49" s="29" t="s">
        <v>25</v>
      </c>
      <c r="E49" s="29">
        <v>173</v>
      </c>
      <c r="F49" s="29"/>
      <c r="G49" s="29"/>
      <c r="H49" s="29"/>
      <c r="I49" s="29"/>
      <c r="J49" s="29"/>
      <c r="K49" s="32">
        <f t="shared" si="9"/>
        <v>173</v>
      </c>
      <c r="L49" s="32" t="s">
        <v>761</v>
      </c>
      <c r="M49" s="32"/>
      <c r="N49" s="33">
        <f t="shared" si="10"/>
        <v>173.0043</v>
      </c>
      <c r="O49" s="32">
        <f t="shared" si="11"/>
        <v>1</v>
      </c>
      <c r="P49" s="32" t="str">
        <f t="shared" ca="1" si="12"/>
        <v>Y</v>
      </c>
      <c r="Q49" s="34" t="s">
        <v>27</v>
      </c>
      <c r="R49" s="35">
        <f t="shared" si="13"/>
        <v>0</v>
      </c>
      <c r="S49" s="36">
        <f t="shared" si="14"/>
        <v>173.17299999999997</v>
      </c>
      <c r="T49" s="36">
        <f t="shared" si="15"/>
        <v>173.173</v>
      </c>
      <c r="U49" s="35">
        <f t="shared" si="16"/>
        <v>0</v>
      </c>
      <c r="V49" s="35">
        <f t="shared" si="17"/>
        <v>173.173</v>
      </c>
      <c r="W49" s="29">
        <v>173</v>
      </c>
      <c r="X49" s="29"/>
      <c r="Y49" s="29"/>
      <c r="Z49" s="29"/>
      <c r="AA49" s="29"/>
      <c r="AB49" s="29"/>
      <c r="AH49" s="2"/>
      <c r="AI49" s="2"/>
      <c r="AL49" s="40"/>
      <c r="AM49" s="40"/>
      <c r="AN49" s="40"/>
      <c r="AO49" s="59"/>
      <c r="AP49" s="59"/>
      <c r="AQ49" s="59"/>
      <c r="AR49" s="52"/>
      <c r="AT49" s="1"/>
    </row>
    <row r="50" spans="1:46" s="26" customFormat="1" ht="15">
      <c r="A50" s="1">
        <v>22</v>
      </c>
      <c r="B50" s="1">
        <v>22</v>
      </c>
      <c r="C50" s="62" t="s">
        <v>371</v>
      </c>
      <c r="D50" s="29" t="s">
        <v>91</v>
      </c>
      <c r="E50" s="29">
        <v>111</v>
      </c>
      <c r="F50" s="29"/>
      <c r="G50" s="29"/>
      <c r="H50" s="29"/>
      <c r="I50" s="29"/>
      <c r="J50" s="29"/>
      <c r="K50" s="32">
        <f t="shared" si="9"/>
        <v>111</v>
      </c>
      <c r="L50" s="32" t="s">
        <v>761</v>
      </c>
      <c r="M50" s="32"/>
      <c r="N50" s="33">
        <f t="shared" si="10"/>
        <v>111.0044</v>
      </c>
      <c r="O50" s="32">
        <f t="shared" si="11"/>
        <v>1</v>
      </c>
      <c r="P50" s="32" t="str">
        <f t="shared" ca="1" si="12"/>
        <v>Y</v>
      </c>
      <c r="Q50" s="34" t="s">
        <v>27</v>
      </c>
      <c r="R50" s="35">
        <f t="shared" si="13"/>
        <v>0</v>
      </c>
      <c r="S50" s="36">
        <f t="shared" si="14"/>
        <v>111.11099999999999</v>
      </c>
      <c r="T50" s="36">
        <f t="shared" si="15"/>
        <v>111.111</v>
      </c>
      <c r="U50" s="35">
        <f t="shared" si="16"/>
        <v>0</v>
      </c>
      <c r="V50" s="35">
        <f t="shared" si="17"/>
        <v>111.111</v>
      </c>
      <c r="W50" s="29">
        <v>111</v>
      </c>
      <c r="X50" s="29"/>
      <c r="Y50" s="29"/>
      <c r="Z50" s="29"/>
      <c r="AA50" s="29"/>
      <c r="AB50" s="29"/>
      <c r="AH50" s="2"/>
      <c r="AI50" s="2"/>
      <c r="AL50" s="40"/>
      <c r="AM50" s="40"/>
      <c r="AN50" s="40"/>
      <c r="AO50" s="59"/>
      <c r="AP50" s="59"/>
      <c r="AQ50" s="59"/>
      <c r="AR50" s="52"/>
      <c r="AT50" s="1"/>
    </row>
    <row r="51" spans="1:46" s="26" customFormat="1" ht="15">
      <c r="A51" s="1">
        <v>23</v>
      </c>
      <c r="B51" s="1">
        <v>23</v>
      </c>
      <c r="C51" s="62" t="s">
        <v>376</v>
      </c>
      <c r="D51" s="29" t="s">
        <v>171</v>
      </c>
      <c r="E51" s="29">
        <v>108</v>
      </c>
      <c r="F51" s="29"/>
      <c r="G51" s="29"/>
      <c r="H51" s="29"/>
      <c r="I51" s="29"/>
      <c r="J51" s="29"/>
      <c r="K51" s="32">
        <f t="shared" si="9"/>
        <v>108</v>
      </c>
      <c r="L51" s="32" t="s">
        <v>761</v>
      </c>
      <c r="M51" s="32"/>
      <c r="N51" s="33">
        <f t="shared" si="10"/>
        <v>108.00449999999999</v>
      </c>
      <c r="O51" s="32">
        <f t="shared" si="11"/>
        <v>1</v>
      </c>
      <c r="P51" s="32" t="str">
        <f t="shared" ca="1" si="12"/>
        <v>Y</v>
      </c>
      <c r="Q51" s="34" t="s">
        <v>27</v>
      </c>
      <c r="R51" s="35">
        <f t="shared" si="13"/>
        <v>0</v>
      </c>
      <c r="S51" s="36">
        <f t="shared" si="14"/>
        <v>108.10799999999999</v>
      </c>
      <c r="T51" s="36">
        <f t="shared" si="15"/>
        <v>108.108</v>
      </c>
      <c r="U51" s="35">
        <f t="shared" si="16"/>
        <v>0</v>
      </c>
      <c r="V51" s="35">
        <f t="shared" si="17"/>
        <v>108.108</v>
      </c>
      <c r="W51" s="29">
        <v>108</v>
      </c>
      <c r="X51" s="29"/>
      <c r="Y51" s="29"/>
      <c r="Z51" s="29"/>
      <c r="AA51" s="29"/>
      <c r="AB51" s="29"/>
      <c r="AH51" s="2"/>
      <c r="AI51" s="2"/>
      <c r="AL51" s="40"/>
      <c r="AM51" s="40"/>
      <c r="AN51" s="40"/>
      <c r="AO51" s="59"/>
      <c r="AP51" s="59"/>
      <c r="AQ51" s="59"/>
      <c r="AR51" s="52"/>
      <c r="AT51" s="1"/>
    </row>
    <row r="52" spans="1:46" s="26" customFormat="1" ht="3" customHeight="1">
      <c r="A52" s="1"/>
      <c r="B52" s="1"/>
      <c r="C52" s="1"/>
      <c r="D52" s="29"/>
      <c r="E52" s="29"/>
      <c r="F52" s="29"/>
      <c r="G52" s="29"/>
      <c r="H52" s="29"/>
      <c r="I52" s="29"/>
      <c r="J52" s="29"/>
      <c r="K52" s="32"/>
      <c r="L52" s="27"/>
      <c r="M52" s="27"/>
      <c r="N52" s="32"/>
      <c r="O52" s="27"/>
      <c r="P52" s="27"/>
      <c r="R52" s="60"/>
      <c r="S52" s="60"/>
      <c r="T52" s="60"/>
      <c r="U52" s="60"/>
      <c r="V52" s="35"/>
      <c r="W52" s="29"/>
      <c r="X52" s="29"/>
      <c r="Y52" s="54"/>
      <c r="Z52" s="54"/>
      <c r="AA52" s="54"/>
      <c r="AB52" s="54"/>
      <c r="AH52" s="2"/>
      <c r="AI52" s="2"/>
      <c r="AL52" s="40"/>
      <c r="AM52" s="40"/>
      <c r="AN52" s="40"/>
      <c r="AO52" s="40"/>
      <c r="AP52" s="40"/>
      <c r="AQ52" s="40"/>
      <c r="AR52" s="52"/>
      <c r="AT52" s="1"/>
    </row>
    <row r="53" spans="1:46" s="26" customFormat="1">
      <c r="A53" s="1"/>
      <c r="B53" s="1"/>
      <c r="C53" s="1"/>
      <c r="D53" s="29"/>
      <c r="E53" s="29"/>
      <c r="F53" s="29"/>
      <c r="G53" s="29"/>
      <c r="H53" s="29"/>
      <c r="I53" s="29"/>
      <c r="J53" s="29"/>
      <c r="K53" s="32"/>
      <c r="L53" s="27"/>
      <c r="M53" s="27"/>
      <c r="N53" s="32"/>
      <c r="O53" s="27"/>
      <c r="P53" s="27"/>
      <c r="R53" s="60"/>
      <c r="S53" s="60"/>
      <c r="T53" s="60"/>
      <c r="U53" s="60"/>
      <c r="V53" s="35"/>
      <c r="W53" s="29"/>
      <c r="X53" s="29"/>
      <c r="Y53" s="54"/>
      <c r="Z53" s="54"/>
      <c r="AA53" s="54"/>
      <c r="AB53" s="54"/>
      <c r="AH53" s="2"/>
      <c r="AI53" s="2"/>
      <c r="AL53" s="40"/>
      <c r="AM53" s="40"/>
      <c r="AN53" s="40"/>
      <c r="AO53" s="40"/>
      <c r="AP53" s="40"/>
      <c r="AQ53" s="40"/>
      <c r="AR53" s="52"/>
      <c r="AT53" s="1"/>
    </row>
    <row r="54" spans="1:46" s="26" customFormat="1" ht="15">
      <c r="A54" s="1"/>
      <c r="B54" s="1"/>
      <c r="C54" s="61" t="s">
        <v>48</v>
      </c>
      <c r="D54" s="29"/>
      <c r="E54" s="29"/>
      <c r="F54" s="29"/>
      <c r="G54" s="29"/>
      <c r="H54" s="29"/>
      <c r="I54" s="29"/>
      <c r="J54" s="29"/>
      <c r="K54" s="32"/>
      <c r="L54" s="27"/>
      <c r="M54" s="27"/>
      <c r="N54" s="32"/>
      <c r="O54" s="27"/>
      <c r="P54" s="27"/>
      <c r="Q54" s="54" t="str">
        <f>C54</f>
        <v>M40</v>
      </c>
      <c r="R54" s="60"/>
      <c r="S54" s="60"/>
      <c r="T54" s="60"/>
      <c r="U54" s="60"/>
      <c r="V54" s="35"/>
      <c r="W54" s="29"/>
      <c r="X54" s="29"/>
      <c r="Y54" s="54"/>
      <c r="Z54" s="54"/>
      <c r="AA54" s="54"/>
      <c r="AB54" s="54"/>
      <c r="AH54" s="2"/>
      <c r="AI54" s="2"/>
      <c r="AL54" s="40"/>
      <c r="AM54" s="40"/>
      <c r="AN54" s="40"/>
      <c r="AO54" s="38">
        <v>893</v>
      </c>
      <c r="AP54" s="38">
        <v>883</v>
      </c>
      <c r="AQ54" s="38">
        <v>875</v>
      </c>
      <c r="AR54" s="52"/>
      <c r="AT54" s="1"/>
    </row>
    <row r="55" spans="1:46" s="26" customFormat="1" ht="15">
      <c r="A55" s="1">
        <v>1</v>
      </c>
      <c r="B55" s="1">
        <v>1</v>
      </c>
      <c r="C55" s="62" t="s">
        <v>45</v>
      </c>
      <c r="D55" s="29" t="s">
        <v>47</v>
      </c>
      <c r="E55" s="29">
        <v>291</v>
      </c>
      <c r="F55" s="29"/>
      <c r="G55" s="29"/>
      <c r="H55" s="29"/>
      <c r="I55" s="29"/>
      <c r="J55" s="29"/>
      <c r="K55" s="32">
        <f t="shared" ref="K55:K86" si="18">IFERROR(LARGE(E55:J55,1),0)+IF($D$5&gt;=2,IFERROR(LARGE(E55:J55,2),0),0)+IF($D$5&gt;=3,IFERROR(LARGE(E55:J55,3),0),0)+IF($D$5&gt;=4,IFERROR(LARGE(E55:J55,4),0),0)+IF($D$5&gt;=5,IFERROR(LARGE(E55:J55,5),0),0)+IF($D$5&gt;=6,IFERROR(LARGE(E55:J55,6),0),0)</f>
        <v>291</v>
      </c>
      <c r="L55" s="32" t="s">
        <v>761</v>
      </c>
      <c r="M55" s="32" t="s">
        <v>37</v>
      </c>
      <c r="N55" s="33">
        <f t="shared" ref="N55:N86" si="19">K55+(ROW(K55)-ROW(K$6))/10000</f>
        <v>291.00490000000002</v>
      </c>
      <c r="O55" s="32">
        <f t="shared" ref="O55:O86" si="20">COUNT(E55:J55)</f>
        <v>1</v>
      </c>
      <c r="P55" s="32" t="str">
        <f t="shared" ref="P55:P86" ca="1" si="21">IF(AND(O55=1,OFFSET(D55,0,P$3)&gt;0),"Y",0)</f>
        <v>Y</v>
      </c>
      <c r="Q55" s="34" t="s">
        <v>48</v>
      </c>
      <c r="R55" s="35">
        <f t="shared" ref="R55:R86" si="22">1-(Q55=Q54)</f>
        <v>0</v>
      </c>
      <c r="S55" s="36">
        <f t="shared" ref="S55:S86" si="23">IFERROR(LARGE(E55:J55,1),0)*1.001+IF($D$5&gt;=2,IFERROR(LARGE(E55:J55,2),0),0)*1.0001+IF($D$5&gt;=3,IFERROR(LARGE(E55:J55,3),0),0)*1.00001+IF($D$5&gt;=4,IFERROR(LARGE(E55:J55,4),0),0)*1.000001+IF($D$5&gt;=5,IFERROR(LARGE(E55:J55,5),0),0)*1.0000001+IF($D$5&gt;=6,IFERROR(LARGE(E55:J55,6),0),0)*1.00000001</f>
        <v>291.29099999999994</v>
      </c>
      <c r="T55" s="36">
        <f t="shared" ref="T55:T86" si="24">K55+W55/1000+IF($D$5&gt;=2,X55/10000,0)+IF($D$5&gt;=3,Y55/100000,0)+IF($D$5&gt;=4,Z55/1000000,0)+IF($D$5&gt;=5,AA55/10000000,0)+IF($D$5&gt;=6,AB55/100000000,0)</f>
        <v>291.291</v>
      </c>
      <c r="U55" s="35">
        <f t="shared" ref="U55:U86" si="25">1-(S55=T55)</f>
        <v>0</v>
      </c>
      <c r="V55" s="35">
        <f t="shared" ref="V55:V86" si="26">K55+W55/1000+X55/10000+Y55/100000+Z55/1000000+AA55/10000000+AB55/100000000</f>
        <v>291.291</v>
      </c>
      <c r="W55" s="29">
        <v>291</v>
      </c>
      <c r="X55" s="29"/>
      <c r="Y55" s="29"/>
      <c r="Z55" s="29"/>
      <c r="AA55" s="29"/>
      <c r="AB55" s="29"/>
      <c r="AH55" s="2"/>
      <c r="AI55" s="2"/>
      <c r="AL55" s="40"/>
      <c r="AM55" s="40"/>
      <c r="AN55" s="40"/>
      <c r="AO55" s="59"/>
      <c r="AP55" s="59"/>
      <c r="AQ55" s="59"/>
      <c r="AR55" s="52"/>
      <c r="AT55" s="1"/>
    </row>
    <row r="56" spans="1:46" s="26" customFormat="1" ht="15">
      <c r="A56" s="1">
        <v>2</v>
      </c>
      <c r="B56" s="1">
        <v>2</v>
      </c>
      <c r="C56" s="62" t="s">
        <v>65</v>
      </c>
      <c r="D56" s="29" t="s">
        <v>40</v>
      </c>
      <c r="E56" s="29">
        <v>286</v>
      </c>
      <c r="F56" s="29"/>
      <c r="G56" s="29"/>
      <c r="H56" s="29"/>
      <c r="I56" s="29"/>
      <c r="J56" s="29"/>
      <c r="K56" s="32">
        <f t="shared" si="18"/>
        <v>286</v>
      </c>
      <c r="L56" s="32" t="s">
        <v>761</v>
      </c>
      <c r="M56" s="32" t="s">
        <v>76</v>
      </c>
      <c r="N56" s="33">
        <f t="shared" si="19"/>
        <v>286.005</v>
      </c>
      <c r="O56" s="32">
        <f t="shared" si="20"/>
        <v>1</v>
      </c>
      <c r="P56" s="32" t="str">
        <f t="shared" ca="1" si="21"/>
        <v>Y</v>
      </c>
      <c r="Q56" s="34" t="s">
        <v>48</v>
      </c>
      <c r="R56" s="35">
        <f t="shared" si="22"/>
        <v>0</v>
      </c>
      <c r="S56" s="36">
        <f t="shared" si="23"/>
        <v>286.28599999999994</v>
      </c>
      <c r="T56" s="36">
        <f t="shared" si="24"/>
        <v>286.286</v>
      </c>
      <c r="U56" s="35">
        <f t="shared" si="25"/>
        <v>0</v>
      </c>
      <c r="V56" s="35">
        <f t="shared" si="26"/>
        <v>286.286</v>
      </c>
      <c r="W56" s="29">
        <v>286</v>
      </c>
      <c r="X56" s="29"/>
      <c r="Y56" s="29"/>
      <c r="Z56" s="29"/>
      <c r="AA56" s="29"/>
      <c r="AB56" s="29"/>
      <c r="AH56" s="2"/>
      <c r="AI56" s="2"/>
      <c r="AL56" s="40"/>
      <c r="AM56" s="40"/>
      <c r="AN56" s="40"/>
      <c r="AO56" s="59"/>
      <c r="AP56" s="59"/>
      <c r="AQ56" s="59"/>
      <c r="AR56" s="52"/>
      <c r="AT56" s="1"/>
    </row>
    <row r="57" spans="1:46" s="26" customFormat="1" ht="15">
      <c r="A57" s="1">
        <v>3</v>
      </c>
      <c r="B57" s="1">
        <v>3</v>
      </c>
      <c r="C57" s="62" t="s">
        <v>66</v>
      </c>
      <c r="D57" s="29" t="s">
        <v>25</v>
      </c>
      <c r="E57" s="29">
        <v>285</v>
      </c>
      <c r="F57" s="29"/>
      <c r="G57" s="29"/>
      <c r="H57" s="29"/>
      <c r="I57" s="29"/>
      <c r="J57" s="29"/>
      <c r="K57" s="32">
        <f t="shared" si="18"/>
        <v>285</v>
      </c>
      <c r="L57" s="32" t="s">
        <v>761</v>
      </c>
      <c r="M57" s="32" t="s">
        <v>107</v>
      </c>
      <c r="N57" s="33">
        <f t="shared" si="19"/>
        <v>285.00510000000003</v>
      </c>
      <c r="O57" s="32">
        <f t="shared" si="20"/>
        <v>1</v>
      </c>
      <c r="P57" s="32" t="str">
        <f t="shared" ca="1" si="21"/>
        <v>Y</v>
      </c>
      <c r="Q57" s="34" t="s">
        <v>48</v>
      </c>
      <c r="R57" s="35">
        <f t="shared" si="22"/>
        <v>0</v>
      </c>
      <c r="S57" s="36">
        <f t="shared" si="23"/>
        <v>285.28499999999997</v>
      </c>
      <c r="T57" s="36">
        <f t="shared" si="24"/>
        <v>285.28500000000003</v>
      </c>
      <c r="U57" s="35">
        <f t="shared" si="25"/>
        <v>0</v>
      </c>
      <c r="V57" s="35">
        <f t="shared" si="26"/>
        <v>285.28500000000003</v>
      </c>
      <c r="W57" s="29">
        <v>285</v>
      </c>
      <c r="X57" s="29"/>
      <c r="Y57" s="29"/>
      <c r="Z57" s="29"/>
      <c r="AA57" s="29"/>
      <c r="AB57" s="29"/>
      <c r="AH57" s="2"/>
      <c r="AI57" s="2"/>
      <c r="AL57" s="40"/>
      <c r="AM57" s="40"/>
      <c r="AN57" s="40"/>
      <c r="AO57" s="59"/>
      <c r="AP57" s="59"/>
      <c r="AQ57" s="59"/>
      <c r="AR57" s="52"/>
      <c r="AT57" s="1"/>
    </row>
    <row r="58" spans="1:46" s="26" customFormat="1" ht="15">
      <c r="A58" s="1">
        <v>4</v>
      </c>
      <c r="B58" s="1">
        <v>4</v>
      </c>
      <c r="C58" s="62" t="s">
        <v>99</v>
      </c>
      <c r="D58" s="29" t="s">
        <v>69</v>
      </c>
      <c r="E58" s="29">
        <v>272</v>
      </c>
      <c r="F58" s="29"/>
      <c r="G58" s="29"/>
      <c r="H58" s="29"/>
      <c r="I58" s="29"/>
      <c r="J58" s="29"/>
      <c r="K58" s="32">
        <f t="shared" si="18"/>
        <v>272</v>
      </c>
      <c r="L58" s="32" t="s">
        <v>761</v>
      </c>
      <c r="M58" s="32"/>
      <c r="N58" s="33">
        <f t="shared" si="19"/>
        <v>272.0052</v>
      </c>
      <c r="O58" s="32">
        <f t="shared" si="20"/>
        <v>1</v>
      </c>
      <c r="P58" s="32" t="str">
        <f t="shared" ca="1" si="21"/>
        <v>Y</v>
      </c>
      <c r="Q58" s="34" t="s">
        <v>48</v>
      </c>
      <c r="R58" s="35">
        <f t="shared" si="22"/>
        <v>0</v>
      </c>
      <c r="S58" s="36">
        <f t="shared" si="23"/>
        <v>272.27199999999999</v>
      </c>
      <c r="T58" s="36">
        <f t="shared" si="24"/>
        <v>272.27199999999999</v>
      </c>
      <c r="U58" s="35">
        <f t="shared" si="25"/>
        <v>0</v>
      </c>
      <c r="V58" s="35">
        <f t="shared" si="26"/>
        <v>272.27199999999999</v>
      </c>
      <c r="W58" s="29">
        <v>272</v>
      </c>
      <c r="X58" s="29"/>
      <c r="Y58" s="29"/>
      <c r="Z58" s="29"/>
      <c r="AA58" s="29"/>
      <c r="AB58" s="29"/>
      <c r="AH58" s="2"/>
      <c r="AI58" s="2"/>
      <c r="AL58" s="40"/>
      <c r="AM58" s="40"/>
      <c r="AN58" s="40"/>
      <c r="AO58" s="59"/>
      <c r="AP58" s="59"/>
      <c r="AQ58" s="59"/>
      <c r="AR58" s="52"/>
      <c r="AT58" s="1"/>
    </row>
    <row r="59" spans="1:46" s="26" customFormat="1" ht="15">
      <c r="A59" s="1">
        <v>5</v>
      </c>
      <c r="B59" s="1">
        <v>5</v>
      </c>
      <c r="C59" s="62" t="s">
        <v>104</v>
      </c>
      <c r="D59" s="29" t="s">
        <v>40</v>
      </c>
      <c r="E59" s="29">
        <v>269</v>
      </c>
      <c r="F59" s="29"/>
      <c r="G59" s="29"/>
      <c r="H59" s="29"/>
      <c r="I59" s="29"/>
      <c r="J59" s="29"/>
      <c r="K59" s="32">
        <f t="shared" si="18"/>
        <v>269</v>
      </c>
      <c r="L59" s="32" t="s">
        <v>761</v>
      </c>
      <c r="M59" s="32"/>
      <c r="N59" s="33">
        <f t="shared" si="19"/>
        <v>269.00529999999998</v>
      </c>
      <c r="O59" s="32">
        <f t="shared" si="20"/>
        <v>1</v>
      </c>
      <c r="P59" s="32" t="str">
        <f t="shared" ca="1" si="21"/>
        <v>Y</v>
      </c>
      <c r="Q59" s="34" t="s">
        <v>48</v>
      </c>
      <c r="R59" s="35">
        <f t="shared" si="22"/>
        <v>0</v>
      </c>
      <c r="S59" s="36">
        <f t="shared" si="23"/>
        <v>269.26899999999995</v>
      </c>
      <c r="T59" s="36">
        <f t="shared" si="24"/>
        <v>269.26900000000001</v>
      </c>
      <c r="U59" s="35">
        <f t="shared" si="25"/>
        <v>0</v>
      </c>
      <c r="V59" s="35">
        <f t="shared" si="26"/>
        <v>269.26900000000001</v>
      </c>
      <c r="W59" s="29">
        <v>269</v>
      </c>
      <c r="X59" s="29"/>
      <c r="Y59" s="29"/>
      <c r="Z59" s="29"/>
      <c r="AA59" s="29"/>
      <c r="AB59" s="29"/>
      <c r="AH59" s="2"/>
      <c r="AI59" s="2"/>
      <c r="AL59" s="40"/>
      <c r="AM59" s="40"/>
      <c r="AN59" s="40"/>
      <c r="AO59" s="59"/>
      <c r="AP59" s="59"/>
      <c r="AQ59" s="59"/>
      <c r="AR59" s="52"/>
      <c r="AT59" s="1"/>
    </row>
    <row r="60" spans="1:46" s="26" customFormat="1" ht="15">
      <c r="A60" s="1">
        <v>6</v>
      </c>
      <c r="B60" s="1">
        <v>6</v>
      </c>
      <c r="C60" s="62" t="s">
        <v>108</v>
      </c>
      <c r="D60" s="29" t="s">
        <v>110</v>
      </c>
      <c r="E60" s="29">
        <v>266</v>
      </c>
      <c r="F60" s="29"/>
      <c r="G60" s="29"/>
      <c r="H60" s="29"/>
      <c r="I60" s="29"/>
      <c r="J60" s="29"/>
      <c r="K60" s="32">
        <f t="shared" si="18"/>
        <v>266</v>
      </c>
      <c r="L60" s="32" t="s">
        <v>761</v>
      </c>
      <c r="M60" s="32"/>
      <c r="N60" s="33">
        <f t="shared" si="19"/>
        <v>266.00540000000001</v>
      </c>
      <c r="O60" s="32">
        <f t="shared" si="20"/>
        <v>1</v>
      </c>
      <c r="P60" s="32" t="str">
        <f t="shared" ca="1" si="21"/>
        <v>Y</v>
      </c>
      <c r="Q60" s="34" t="s">
        <v>48</v>
      </c>
      <c r="R60" s="35">
        <f t="shared" si="22"/>
        <v>0</v>
      </c>
      <c r="S60" s="36">
        <f t="shared" si="23"/>
        <v>266.26599999999996</v>
      </c>
      <c r="T60" s="36">
        <f t="shared" si="24"/>
        <v>266.26600000000002</v>
      </c>
      <c r="U60" s="35">
        <f t="shared" si="25"/>
        <v>0</v>
      </c>
      <c r="V60" s="35">
        <f t="shared" si="26"/>
        <v>266.26600000000002</v>
      </c>
      <c r="W60" s="29">
        <v>266</v>
      </c>
      <c r="X60" s="29"/>
      <c r="Y60" s="29"/>
      <c r="Z60" s="29"/>
      <c r="AA60" s="29"/>
      <c r="AB60" s="29"/>
      <c r="AH60" s="2"/>
      <c r="AI60" s="2"/>
      <c r="AL60" s="40"/>
      <c r="AM60" s="40"/>
      <c r="AN60" s="40"/>
      <c r="AO60" s="59"/>
      <c r="AP60" s="59"/>
      <c r="AQ60" s="59"/>
      <c r="AR60" s="52"/>
      <c r="AT60" s="1"/>
    </row>
    <row r="61" spans="1:46" s="26" customFormat="1" ht="15">
      <c r="A61" s="1">
        <v>7</v>
      </c>
      <c r="B61" s="1">
        <v>7</v>
      </c>
      <c r="C61" s="62" t="s">
        <v>117</v>
      </c>
      <c r="D61" s="29" t="s">
        <v>69</v>
      </c>
      <c r="E61" s="29">
        <v>262</v>
      </c>
      <c r="F61" s="29"/>
      <c r="G61" s="29"/>
      <c r="H61" s="29"/>
      <c r="I61" s="29"/>
      <c r="J61" s="29"/>
      <c r="K61" s="32">
        <f t="shared" si="18"/>
        <v>262</v>
      </c>
      <c r="L61" s="32" t="s">
        <v>761</v>
      </c>
      <c r="M61" s="32"/>
      <c r="N61" s="33">
        <f t="shared" si="19"/>
        <v>262.00549999999998</v>
      </c>
      <c r="O61" s="32">
        <f t="shared" si="20"/>
        <v>1</v>
      </c>
      <c r="P61" s="32" t="str">
        <f t="shared" ca="1" si="21"/>
        <v>Y</v>
      </c>
      <c r="Q61" s="34" t="s">
        <v>48</v>
      </c>
      <c r="R61" s="35">
        <f t="shared" si="22"/>
        <v>0</v>
      </c>
      <c r="S61" s="36">
        <f t="shared" si="23"/>
        <v>262.26199999999994</v>
      </c>
      <c r="T61" s="36">
        <f t="shared" si="24"/>
        <v>262.262</v>
      </c>
      <c r="U61" s="35">
        <f t="shared" si="25"/>
        <v>0</v>
      </c>
      <c r="V61" s="35">
        <f t="shared" si="26"/>
        <v>262.262</v>
      </c>
      <c r="W61" s="29">
        <v>262</v>
      </c>
      <c r="X61" s="29"/>
      <c r="Y61" s="29"/>
      <c r="Z61" s="29"/>
      <c r="AA61" s="29"/>
      <c r="AB61" s="29"/>
      <c r="AH61" s="2"/>
      <c r="AI61" s="2"/>
      <c r="AL61" s="40"/>
      <c r="AM61" s="40"/>
      <c r="AN61" s="40"/>
      <c r="AO61" s="59"/>
      <c r="AP61" s="59"/>
      <c r="AQ61" s="59"/>
      <c r="AR61" s="52"/>
      <c r="AT61" s="1"/>
    </row>
    <row r="62" spans="1:46" s="26" customFormat="1" ht="15">
      <c r="A62" s="1">
        <v>8</v>
      </c>
      <c r="B62" s="1">
        <v>8</v>
      </c>
      <c r="C62" s="62" t="s">
        <v>119</v>
      </c>
      <c r="D62" s="29" t="s">
        <v>121</v>
      </c>
      <c r="E62" s="29">
        <v>260</v>
      </c>
      <c r="F62" s="29"/>
      <c r="G62" s="29"/>
      <c r="H62" s="29"/>
      <c r="I62" s="29"/>
      <c r="J62" s="29"/>
      <c r="K62" s="32">
        <f t="shared" si="18"/>
        <v>260</v>
      </c>
      <c r="L62" s="32" t="s">
        <v>761</v>
      </c>
      <c r="M62" s="32"/>
      <c r="N62" s="33">
        <f t="shared" si="19"/>
        <v>260.00560000000002</v>
      </c>
      <c r="O62" s="32">
        <f t="shared" si="20"/>
        <v>1</v>
      </c>
      <c r="P62" s="32" t="str">
        <f t="shared" ca="1" si="21"/>
        <v>Y</v>
      </c>
      <c r="Q62" s="34" t="s">
        <v>48</v>
      </c>
      <c r="R62" s="35">
        <f t="shared" si="22"/>
        <v>0</v>
      </c>
      <c r="S62" s="36">
        <f t="shared" si="23"/>
        <v>260.26</v>
      </c>
      <c r="T62" s="36">
        <f t="shared" si="24"/>
        <v>260.26</v>
      </c>
      <c r="U62" s="35">
        <f t="shared" si="25"/>
        <v>0</v>
      </c>
      <c r="V62" s="35">
        <f t="shared" si="26"/>
        <v>260.26</v>
      </c>
      <c r="W62" s="29">
        <v>260</v>
      </c>
      <c r="X62" s="29"/>
      <c r="Y62" s="29"/>
      <c r="Z62" s="29"/>
      <c r="AA62" s="29"/>
      <c r="AB62" s="29"/>
      <c r="AH62" s="2"/>
      <c r="AI62" s="2"/>
      <c r="AL62" s="40"/>
      <c r="AM62" s="40"/>
      <c r="AN62" s="40"/>
      <c r="AO62" s="59"/>
      <c r="AP62" s="59"/>
      <c r="AQ62" s="59"/>
      <c r="AR62" s="52"/>
      <c r="AT62" s="1"/>
    </row>
    <row r="63" spans="1:46" s="26" customFormat="1" ht="15">
      <c r="A63" s="1">
        <v>9</v>
      </c>
      <c r="B63" s="1">
        <v>9</v>
      </c>
      <c r="C63" s="62" t="s">
        <v>127</v>
      </c>
      <c r="D63" s="29" t="s">
        <v>69</v>
      </c>
      <c r="E63" s="29">
        <v>255</v>
      </c>
      <c r="F63" s="29"/>
      <c r="G63" s="29"/>
      <c r="H63" s="29"/>
      <c r="I63" s="29"/>
      <c r="J63" s="29"/>
      <c r="K63" s="32">
        <f t="shared" si="18"/>
        <v>255</v>
      </c>
      <c r="L63" s="32" t="s">
        <v>761</v>
      </c>
      <c r="M63" s="32"/>
      <c r="N63" s="33">
        <f t="shared" si="19"/>
        <v>255.00569999999999</v>
      </c>
      <c r="O63" s="32">
        <f t="shared" si="20"/>
        <v>1</v>
      </c>
      <c r="P63" s="32" t="str">
        <f t="shared" ca="1" si="21"/>
        <v>Y</v>
      </c>
      <c r="Q63" s="34" t="s">
        <v>48</v>
      </c>
      <c r="R63" s="35">
        <f t="shared" si="22"/>
        <v>0</v>
      </c>
      <c r="S63" s="36">
        <f t="shared" si="23"/>
        <v>255.25499999999997</v>
      </c>
      <c r="T63" s="36">
        <f t="shared" si="24"/>
        <v>255.255</v>
      </c>
      <c r="U63" s="35">
        <f t="shared" si="25"/>
        <v>0</v>
      </c>
      <c r="V63" s="35">
        <f t="shared" si="26"/>
        <v>255.255</v>
      </c>
      <c r="W63" s="29">
        <v>255</v>
      </c>
      <c r="X63" s="29"/>
      <c r="Y63" s="29"/>
      <c r="Z63" s="29"/>
      <c r="AA63" s="29"/>
      <c r="AB63" s="29"/>
      <c r="AH63" s="2"/>
      <c r="AI63" s="2"/>
      <c r="AL63" s="40"/>
      <c r="AM63" s="40"/>
      <c r="AN63" s="40"/>
      <c r="AO63" s="59"/>
      <c r="AP63" s="59"/>
      <c r="AQ63" s="59"/>
      <c r="AR63" s="52"/>
      <c r="AT63" s="1"/>
    </row>
    <row r="64" spans="1:46" s="26" customFormat="1" ht="15">
      <c r="A64" s="1">
        <v>10</v>
      </c>
      <c r="B64" s="1">
        <v>10</v>
      </c>
      <c r="C64" s="62" t="s">
        <v>153</v>
      </c>
      <c r="D64" s="29" t="s">
        <v>59</v>
      </c>
      <c r="E64" s="29">
        <v>238</v>
      </c>
      <c r="F64" s="29"/>
      <c r="G64" s="29"/>
      <c r="H64" s="29"/>
      <c r="I64" s="29"/>
      <c r="J64" s="29"/>
      <c r="K64" s="32">
        <f t="shared" si="18"/>
        <v>238</v>
      </c>
      <c r="L64" s="32">
        <v>0</v>
      </c>
      <c r="M64" s="32"/>
      <c r="N64" s="33">
        <f t="shared" si="19"/>
        <v>238.00579999999999</v>
      </c>
      <c r="O64" s="32">
        <f t="shared" si="20"/>
        <v>1</v>
      </c>
      <c r="P64" s="32" t="str">
        <f t="shared" ca="1" si="21"/>
        <v>Y</v>
      </c>
      <c r="Q64" s="34" t="s">
        <v>48</v>
      </c>
      <c r="R64" s="35">
        <f t="shared" si="22"/>
        <v>0</v>
      </c>
      <c r="S64" s="36">
        <f t="shared" si="23"/>
        <v>238.23799999999997</v>
      </c>
      <c r="T64" s="36">
        <f t="shared" si="24"/>
        <v>238.238</v>
      </c>
      <c r="U64" s="35">
        <f t="shared" si="25"/>
        <v>0</v>
      </c>
      <c r="V64" s="35">
        <f t="shared" si="26"/>
        <v>238.238</v>
      </c>
      <c r="W64" s="29">
        <v>238</v>
      </c>
      <c r="X64" s="29"/>
      <c r="Y64" s="29"/>
      <c r="Z64" s="29"/>
      <c r="AA64" s="29"/>
      <c r="AB64" s="29"/>
      <c r="AH64" s="2"/>
      <c r="AI64" s="2"/>
      <c r="AL64" s="40"/>
      <c r="AM64" s="40"/>
      <c r="AN64" s="40"/>
      <c r="AO64" s="59"/>
      <c r="AP64" s="59"/>
      <c r="AQ64" s="59"/>
      <c r="AR64" s="52"/>
      <c r="AT64" s="1"/>
    </row>
    <row r="65" spans="1:46" s="26" customFormat="1" ht="15">
      <c r="A65" s="1">
        <v>11</v>
      </c>
      <c r="B65" s="1">
        <v>11</v>
      </c>
      <c r="C65" s="62" t="s">
        <v>161</v>
      </c>
      <c r="D65" s="29" t="s">
        <v>91</v>
      </c>
      <c r="E65" s="29">
        <v>234</v>
      </c>
      <c r="F65" s="29"/>
      <c r="G65" s="29"/>
      <c r="H65" s="29"/>
      <c r="I65" s="29"/>
      <c r="J65" s="29"/>
      <c r="K65" s="32">
        <f t="shared" si="18"/>
        <v>234</v>
      </c>
      <c r="L65" s="32" t="s">
        <v>761</v>
      </c>
      <c r="M65" s="32"/>
      <c r="N65" s="33">
        <f t="shared" si="19"/>
        <v>234.0059</v>
      </c>
      <c r="O65" s="32">
        <f t="shared" si="20"/>
        <v>1</v>
      </c>
      <c r="P65" s="32" t="str">
        <f t="shared" ca="1" si="21"/>
        <v>Y</v>
      </c>
      <c r="Q65" s="34" t="s">
        <v>48</v>
      </c>
      <c r="R65" s="35">
        <f t="shared" si="22"/>
        <v>0</v>
      </c>
      <c r="S65" s="36">
        <f t="shared" si="23"/>
        <v>234.23399999999998</v>
      </c>
      <c r="T65" s="36">
        <f t="shared" si="24"/>
        <v>234.23400000000001</v>
      </c>
      <c r="U65" s="35">
        <f t="shared" si="25"/>
        <v>0</v>
      </c>
      <c r="V65" s="35">
        <f t="shared" si="26"/>
        <v>234.23400000000001</v>
      </c>
      <c r="W65" s="29">
        <v>234</v>
      </c>
      <c r="X65" s="29"/>
      <c r="Y65" s="29"/>
      <c r="Z65" s="29"/>
      <c r="AA65" s="29"/>
      <c r="AB65" s="29"/>
      <c r="AH65" s="2"/>
      <c r="AI65" s="2"/>
      <c r="AL65" s="40"/>
      <c r="AM65" s="40"/>
      <c r="AN65" s="40"/>
      <c r="AO65" s="59"/>
      <c r="AP65" s="59"/>
      <c r="AQ65" s="59"/>
      <c r="AR65" s="52"/>
      <c r="AT65" s="1"/>
    </row>
    <row r="66" spans="1:46" s="26" customFormat="1" ht="15">
      <c r="A66" s="1">
        <v>12</v>
      </c>
      <c r="B66" s="1">
        <v>12</v>
      </c>
      <c r="C66" s="62" t="s">
        <v>169</v>
      </c>
      <c r="D66" s="29" t="s">
        <v>171</v>
      </c>
      <c r="E66" s="29">
        <v>228</v>
      </c>
      <c r="F66" s="29"/>
      <c r="G66" s="29"/>
      <c r="H66" s="29"/>
      <c r="I66" s="29"/>
      <c r="J66" s="29"/>
      <c r="K66" s="32">
        <f t="shared" si="18"/>
        <v>228</v>
      </c>
      <c r="L66" s="32" t="s">
        <v>761</v>
      </c>
      <c r="M66" s="32"/>
      <c r="N66" s="33">
        <f t="shared" si="19"/>
        <v>228.006</v>
      </c>
      <c r="O66" s="32">
        <f t="shared" si="20"/>
        <v>1</v>
      </c>
      <c r="P66" s="32" t="str">
        <f t="shared" ca="1" si="21"/>
        <v>Y</v>
      </c>
      <c r="Q66" s="34" t="s">
        <v>48</v>
      </c>
      <c r="R66" s="35">
        <f t="shared" si="22"/>
        <v>0</v>
      </c>
      <c r="S66" s="36">
        <f t="shared" si="23"/>
        <v>228.22799999999998</v>
      </c>
      <c r="T66" s="36">
        <f t="shared" si="24"/>
        <v>228.22800000000001</v>
      </c>
      <c r="U66" s="35">
        <f t="shared" si="25"/>
        <v>0</v>
      </c>
      <c r="V66" s="35">
        <f t="shared" si="26"/>
        <v>228.22800000000001</v>
      </c>
      <c r="W66" s="29">
        <v>228</v>
      </c>
      <c r="X66" s="29"/>
      <c r="Y66" s="29"/>
      <c r="Z66" s="29"/>
      <c r="AA66" s="29"/>
      <c r="AB66" s="29"/>
      <c r="AH66" s="2"/>
      <c r="AI66" s="2"/>
      <c r="AL66" s="40"/>
      <c r="AM66" s="40"/>
      <c r="AN66" s="40"/>
      <c r="AO66" s="59"/>
      <c r="AP66" s="59"/>
      <c r="AQ66" s="59"/>
      <c r="AR66" s="52"/>
      <c r="AT66" s="1"/>
    </row>
    <row r="67" spans="1:46" s="26" customFormat="1" ht="15">
      <c r="A67" s="1">
        <v>13</v>
      </c>
      <c r="B67" s="1">
        <v>13</v>
      </c>
      <c r="C67" s="62" t="s">
        <v>175</v>
      </c>
      <c r="D67" s="29" t="s">
        <v>121</v>
      </c>
      <c r="E67" s="29">
        <v>224</v>
      </c>
      <c r="F67" s="29"/>
      <c r="G67" s="29"/>
      <c r="H67" s="29"/>
      <c r="I67" s="29"/>
      <c r="J67" s="29"/>
      <c r="K67" s="32">
        <f t="shared" si="18"/>
        <v>224</v>
      </c>
      <c r="L67" s="32" t="s">
        <v>761</v>
      </c>
      <c r="M67" s="32"/>
      <c r="N67" s="33">
        <f t="shared" si="19"/>
        <v>224.0061</v>
      </c>
      <c r="O67" s="32">
        <f t="shared" si="20"/>
        <v>1</v>
      </c>
      <c r="P67" s="32" t="str">
        <f t="shared" ca="1" si="21"/>
        <v>Y</v>
      </c>
      <c r="Q67" s="34" t="s">
        <v>48</v>
      </c>
      <c r="R67" s="35">
        <f t="shared" si="22"/>
        <v>0</v>
      </c>
      <c r="S67" s="36">
        <f t="shared" si="23"/>
        <v>224.22399999999999</v>
      </c>
      <c r="T67" s="36">
        <f t="shared" si="24"/>
        <v>224.22399999999999</v>
      </c>
      <c r="U67" s="35">
        <f t="shared" si="25"/>
        <v>0</v>
      </c>
      <c r="V67" s="35">
        <f t="shared" si="26"/>
        <v>224.22399999999999</v>
      </c>
      <c r="W67" s="29">
        <v>224</v>
      </c>
      <c r="X67" s="29"/>
      <c r="Y67" s="29"/>
      <c r="Z67" s="29"/>
      <c r="AA67" s="29"/>
      <c r="AB67" s="29"/>
      <c r="AH67" s="2"/>
      <c r="AI67" s="2"/>
      <c r="AL67" s="40"/>
      <c r="AM67" s="40"/>
      <c r="AN67" s="40"/>
      <c r="AO67" s="59"/>
      <c r="AP67" s="59"/>
      <c r="AQ67" s="59"/>
      <c r="AR67" s="52"/>
      <c r="AT67" s="1"/>
    </row>
    <row r="68" spans="1:46" s="26" customFormat="1" ht="15">
      <c r="A68" s="1">
        <v>14</v>
      </c>
      <c r="B68" s="1">
        <v>14</v>
      </c>
      <c r="C68" s="62" t="s">
        <v>176</v>
      </c>
      <c r="D68" s="29" t="s">
        <v>121</v>
      </c>
      <c r="E68" s="29">
        <v>223</v>
      </c>
      <c r="F68" s="29"/>
      <c r="G68" s="29"/>
      <c r="H68" s="29"/>
      <c r="I68" s="29"/>
      <c r="J68" s="29"/>
      <c r="K68" s="32">
        <f t="shared" si="18"/>
        <v>223</v>
      </c>
      <c r="L68" s="32" t="s">
        <v>761</v>
      </c>
      <c r="M68" s="32"/>
      <c r="N68" s="33">
        <f t="shared" si="19"/>
        <v>223.00620000000001</v>
      </c>
      <c r="O68" s="32">
        <f t="shared" si="20"/>
        <v>1</v>
      </c>
      <c r="P68" s="32" t="str">
        <f t="shared" ca="1" si="21"/>
        <v>Y</v>
      </c>
      <c r="Q68" s="34" t="s">
        <v>48</v>
      </c>
      <c r="R68" s="35">
        <f t="shared" si="22"/>
        <v>0</v>
      </c>
      <c r="S68" s="36">
        <f t="shared" si="23"/>
        <v>223.22299999999998</v>
      </c>
      <c r="T68" s="36">
        <f t="shared" si="24"/>
        <v>223.22300000000001</v>
      </c>
      <c r="U68" s="35">
        <f t="shared" si="25"/>
        <v>0</v>
      </c>
      <c r="V68" s="35">
        <f t="shared" si="26"/>
        <v>223.22300000000001</v>
      </c>
      <c r="W68" s="29">
        <v>223</v>
      </c>
      <c r="X68" s="29"/>
      <c r="Y68" s="29"/>
      <c r="Z68" s="29"/>
      <c r="AA68" s="29"/>
      <c r="AB68" s="29"/>
      <c r="AH68" s="2"/>
      <c r="AI68" s="2"/>
      <c r="AL68" s="40"/>
      <c r="AM68" s="40"/>
      <c r="AN68" s="40"/>
      <c r="AO68" s="59"/>
      <c r="AP68" s="59"/>
      <c r="AQ68" s="59"/>
      <c r="AR68" s="52"/>
      <c r="AT68" s="1"/>
    </row>
    <row r="69" spans="1:46" s="26" customFormat="1" ht="15">
      <c r="A69" s="1">
        <v>15</v>
      </c>
      <c r="B69" s="1">
        <v>15</v>
      </c>
      <c r="C69" s="62" t="s">
        <v>186</v>
      </c>
      <c r="D69" s="29" t="s">
        <v>54</v>
      </c>
      <c r="E69" s="29">
        <v>216</v>
      </c>
      <c r="F69" s="29"/>
      <c r="G69" s="29"/>
      <c r="H69" s="29"/>
      <c r="I69" s="29"/>
      <c r="J69" s="29"/>
      <c r="K69" s="32">
        <f t="shared" si="18"/>
        <v>216</v>
      </c>
      <c r="L69" s="32" t="s">
        <v>761</v>
      </c>
      <c r="M69" s="32"/>
      <c r="N69" s="33">
        <f t="shared" si="19"/>
        <v>216.00630000000001</v>
      </c>
      <c r="O69" s="32">
        <f t="shared" si="20"/>
        <v>1</v>
      </c>
      <c r="P69" s="32" t="str">
        <f t="shared" ca="1" si="21"/>
        <v>Y</v>
      </c>
      <c r="Q69" s="34" t="s">
        <v>48</v>
      </c>
      <c r="R69" s="35">
        <f t="shared" si="22"/>
        <v>0</v>
      </c>
      <c r="S69" s="36">
        <f t="shared" si="23"/>
        <v>216.21599999999998</v>
      </c>
      <c r="T69" s="36">
        <f t="shared" si="24"/>
        <v>216.21600000000001</v>
      </c>
      <c r="U69" s="35">
        <f t="shared" si="25"/>
        <v>0</v>
      </c>
      <c r="V69" s="35">
        <f t="shared" si="26"/>
        <v>216.21600000000001</v>
      </c>
      <c r="W69" s="29">
        <v>216</v>
      </c>
      <c r="X69" s="29"/>
      <c r="Y69" s="29"/>
      <c r="Z69" s="29"/>
      <c r="AA69" s="29"/>
      <c r="AB69" s="29"/>
      <c r="AH69" s="2"/>
      <c r="AI69" s="2"/>
      <c r="AL69" s="40"/>
      <c r="AM69" s="40"/>
      <c r="AN69" s="40"/>
      <c r="AO69" s="59"/>
      <c r="AP69" s="59"/>
      <c r="AQ69" s="59"/>
      <c r="AR69" s="52"/>
      <c r="AT69" s="1"/>
    </row>
    <row r="70" spans="1:46" s="26" customFormat="1" ht="15">
      <c r="A70" s="1">
        <v>16</v>
      </c>
      <c r="B70" s="1">
        <v>16</v>
      </c>
      <c r="C70" s="62" t="s">
        <v>200</v>
      </c>
      <c r="D70" s="29" t="s">
        <v>75</v>
      </c>
      <c r="E70" s="29">
        <v>210</v>
      </c>
      <c r="F70" s="29"/>
      <c r="G70" s="29"/>
      <c r="H70" s="29"/>
      <c r="I70" s="29"/>
      <c r="J70" s="29"/>
      <c r="K70" s="32">
        <f t="shared" si="18"/>
        <v>210</v>
      </c>
      <c r="L70" s="32" t="s">
        <v>761</v>
      </c>
      <c r="M70" s="32"/>
      <c r="N70" s="33">
        <f t="shared" si="19"/>
        <v>210.00640000000001</v>
      </c>
      <c r="O70" s="32">
        <f t="shared" si="20"/>
        <v>1</v>
      </c>
      <c r="P70" s="32" t="str">
        <f t="shared" ca="1" si="21"/>
        <v>Y</v>
      </c>
      <c r="Q70" s="34" t="s">
        <v>48</v>
      </c>
      <c r="R70" s="35">
        <f t="shared" si="22"/>
        <v>0</v>
      </c>
      <c r="S70" s="36">
        <f t="shared" si="23"/>
        <v>210.20999999999998</v>
      </c>
      <c r="T70" s="36">
        <f t="shared" si="24"/>
        <v>210.21</v>
      </c>
      <c r="U70" s="35">
        <f t="shared" si="25"/>
        <v>0</v>
      </c>
      <c r="V70" s="35">
        <f t="shared" si="26"/>
        <v>210.21</v>
      </c>
      <c r="W70" s="29">
        <v>210</v>
      </c>
      <c r="X70" s="29"/>
      <c r="Y70" s="29"/>
      <c r="Z70" s="29"/>
      <c r="AA70" s="29"/>
      <c r="AB70" s="29"/>
      <c r="AH70" s="2"/>
      <c r="AI70" s="2"/>
      <c r="AL70" s="40"/>
      <c r="AM70" s="40"/>
      <c r="AN70" s="40"/>
      <c r="AO70" s="59"/>
      <c r="AP70" s="59"/>
      <c r="AQ70" s="59"/>
      <c r="AR70" s="52"/>
      <c r="AT70" s="1"/>
    </row>
    <row r="71" spans="1:46" s="26" customFormat="1" ht="15">
      <c r="A71" s="1">
        <v>17</v>
      </c>
      <c r="B71" s="1">
        <v>17</v>
      </c>
      <c r="C71" s="62" t="s">
        <v>212</v>
      </c>
      <c r="D71" s="29" t="s">
        <v>91</v>
      </c>
      <c r="E71" s="29">
        <v>204</v>
      </c>
      <c r="F71" s="29"/>
      <c r="G71" s="29"/>
      <c r="H71" s="29"/>
      <c r="I71" s="29"/>
      <c r="J71" s="29"/>
      <c r="K71" s="32">
        <f t="shared" si="18"/>
        <v>204</v>
      </c>
      <c r="L71" s="32" t="s">
        <v>761</v>
      </c>
      <c r="M71" s="32"/>
      <c r="N71" s="33">
        <f t="shared" si="19"/>
        <v>204.00649999999999</v>
      </c>
      <c r="O71" s="32">
        <f t="shared" si="20"/>
        <v>1</v>
      </c>
      <c r="P71" s="32" t="str">
        <f t="shared" ca="1" si="21"/>
        <v>Y</v>
      </c>
      <c r="Q71" s="34" t="s">
        <v>48</v>
      </c>
      <c r="R71" s="35">
        <f t="shared" si="22"/>
        <v>0</v>
      </c>
      <c r="S71" s="36">
        <f t="shared" si="23"/>
        <v>204.20399999999998</v>
      </c>
      <c r="T71" s="36">
        <f t="shared" si="24"/>
        <v>204.20400000000001</v>
      </c>
      <c r="U71" s="35">
        <f t="shared" si="25"/>
        <v>0</v>
      </c>
      <c r="V71" s="35">
        <f t="shared" si="26"/>
        <v>204.20400000000001</v>
      </c>
      <c r="W71" s="29">
        <v>204</v>
      </c>
      <c r="X71" s="29"/>
      <c r="Y71" s="29"/>
      <c r="Z71" s="29"/>
      <c r="AA71" s="29"/>
      <c r="AB71" s="29"/>
      <c r="AH71" s="2"/>
      <c r="AI71" s="2"/>
      <c r="AL71" s="40"/>
      <c r="AM71" s="40"/>
      <c r="AN71" s="40"/>
      <c r="AO71" s="59"/>
      <c r="AP71" s="59"/>
      <c r="AQ71" s="59"/>
      <c r="AR71" s="52"/>
      <c r="AT71" s="1"/>
    </row>
    <row r="72" spans="1:46" s="26" customFormat="1" ht="15">
      <c r="A72" s="1">
        <v>18</v>
      </c>
      <c r="B72" s="1">
        <v>18</v>
      </c>
      <c r="C72" s="62" t="s">
        <v>213</v>
      </c>
      <c r="D72" s="29" t="s">
        <v>75</v>
      </c>
      <c r="E72" s="29">
        <v>203</v>
      </c>
      <c r="F72" s="29"/>
      <c r="G72" s="29"/>
      <c r="H72" s="29"/>
      <c r="I72" s="29"/>
      <c r="J72" s="29"/>
      <c r="K72" s="32">
        <f t="shared" si="18"/>
        <v>203</v>
      </c>
      <c r="L72" s="32" t="s">
        <v>761</v>
      </c>
      <c r="M72" s="32"/>
      <c r="N72" s="33">
        <f t="shared" si="19"/>
        <v>203.00659999999999</v>
      </c>
      <c r="O72" s="32">
        <f t="shared" si="20"/>
        <v>1</v>
      </c>
      <c r="P72" s="32" t="str">
        <f t="shared" ca="1" si="21"/>
        <v>Y</v>
      </c>
      <c r="Q72" s="34" t="s">
        <v>48</v>
      </c>
      <c r="R72" s="35">
        <f t="shared" si="22"/>
        <v>0</v>
      </c>
      <c r="S72" s="36">
        <f t="shared" si="23"/>
        <v>203.20299999999997</v>
      </c>
      <c r="T72" s="36">
        <f t="shared" si="24"/>
        <v>203.203</v>
      </c>
      <c r="U72" s="35">
        <f t="shared" si="25"/>
        <v>0</v>
      </c>
      <c r="V72" s="35">
        <f t="shared" si="26"/>
        <v>203.203</v>
      </c>
      <c r="W72" s="29">
        <v>203</v>
      </c>
      <c r="X72" s="29"/>
      <c r="Y72" s="29"/>
      <c r="Z72" s="29"/>
      <c r="AA72" s="29"/>
      <c r="AB72" s="29"/>
      <c r="AH72" s="2"/>
      <c r="AI72" s="2"/>
      <c r="AL72" s="40"/>
      <c r="AM72" s="40"/>
      <c r="AN72" s="40"/>
      <c r="AO72" s="59"/>
      <c r="AP72" s="59"/>
      <c r="AQ72" s="59"/>
      <c r="AR72" s="52"/>
      <c r="AT72" s="1"/>
    </row>
    <row r="73" spans="1:46" s="26" customFormat="1" ht="15">
      <c r="A73" s="1">
        <v>19</v>
      </c>
      <c r="B73" s="1">
        <v>19</v>
      </c>
      <c r="C73" s="62" t="s">
        <v>224</v>
      </c>
      <c r="D73" s="29" t="s">
        <v>32</v>
      </c>
      <c r="E73" s="29">
        <v>197</v>
      </c>
      <c r="F73" s="29"/>
      <c r="G73" s="29"/>
      <c r="H73" s="29"/>
      <c r="I73" s="29"/>
      <c r="J73" s="29"/>
      <c r="K73" s="32">
        <f t="shared" si="18"/>
        <v>197</v>
      </c>
      <c r="L73" s="32" t="s">
        <v>761</v>
      </c>
      <c r="M73" s="32"/>
      <c r="N73" s="33">
        <f t="shared" si="19"/>
        <v>197.0067</v>
      </c>
      <c r="O73" s="32">
        <f t="shared" si="20"/>
        <v>1</v>
      </c>
      <c r="P73" s="32" t="str">
        <f t="shared" ca="1" si="21"/>
        <v>Y</v>
      </c>
      <c r="Q73" s="34" t="s">
        <v>48</v>
      </c>
      <c r="R73" s="35">
        <f t="shared" si="22"/>
        <v>0</v>
      </c>
      <c r="S73" s="36">
        <f t="shared" si="23"/>
        <v>197.19699999999997</v>
      </c>
      <c r="T73" s="36">
        <f t="shared" si="24"/>
        <v>197.197</v>
      </c>
      <c r="U73" s="35">
        <f t="shared" si="25"/>
        <v>0</v>
      </c>
      <c r="V73" s="35">
        <f t="shared" si="26"/>
        <v>197.197</v>
      </c>
      <c r="W73" s="29">
        <v>197</v>
      </c>
      <c r="X73" s="29"/>
      <c r="Y73" s="29"/>
      <c r="Z73" s="29"/>
      <c r="AA73" s="29"/>
      <c r="AB73" s="29"/>
      <c r="AH73" s="2"/>
      <c r="AI73" s="2"/>
      <c r="AL73" s="40"/>
      <c r="AM73" s="40"/>
      <c r="AN73" s="40"/>
      <c r="AO73" s="59"/>
      <c r="AP73" s="59"/>
      <c r="AQ73" s="59"/>
      <c r="AR73" s="52"/>
      <c r="AT73" s="1"/>
    </row>
    <row r="74" spans="1:46" s="26" customFormat="1" ht="15">
      <c r="A74" s="1">
        <v>20</v>
      </c>
      <c r="B74" s="1">
        <v>20</v>
      </c>
      <c r="C74" s="62" t="s">
        <v>225</v>
      </c>
      <c r="D74" s="29" t="s">
        <v>91</v>
      </c>
      <c r="E74" s="29">
        <v>196</v>
      </c>
      <c r="F74" s="29"/>
      <c r="G74" s="29"/>
      <c r="H74" s="29"/>
      <c r="I74" s="29"/>
      <c r="J74" s="29"/>
      <c r="K74" s="32">
        <f t="shared" si="18"/>
        <v>196</v>
      </c>
      <c r="L74" s="32" t="s">
        <v>761</v>
      </c>
      <c r="M74" s="32"/>
      <c r="N74" s="33">
        <f t="shared" si="19"/>
        <v>196.0068</v>
      </c>
      <c r="O74" s="32">
        <f t="shared" si="20"/>
        <v>1</v>
      </c>
      <c r="P74" s="32" t="str">
        <f t="shared" ca="1" si="21"/>
        <v>Y</v>
      </c>
      <c r="Q74" s="34" t="s">
        <v>48</v>
      </c>
      <c r="R74" s="35">
        <f t="shared" si="22"/>
        <v>0</v>
      </c>
      <c r="S74" s="36">
        <f t="shared" si="23"/>
        <v>196.19599999999997</v>
      </c>
      <c r="T74" s="36">
        <f t="shared" si="24"/>
        <v>196.196</v>
      </c>
      <c r="U74" s="35">
        <f t="shared" si="25"/>
        <v>0</v>
      </c>
      <c r="V74" s="35">
        <f t="shared" si="26"/>
        <v>196.196</v>
      </c>
      <c r="W74" s="29">
        <v>196</v>
      </c>
      <c r="X74" s="29"/>
      <c r="Y74" s="29"/>
      <c r="Z74" s="29"/>
      <c r="AA74" s="29"/>
      <c r="AB74" s="29"/>
      <c r="AH74" s="2"/>
      <c r="AI74" s="2"/>
      <c r="AL74" s="40"/>
      <c r="AM74" s="40"/>
      <c r="AN74" s="40"/>
      <c r="AO74" s="59"/>
      <c r="AP74" s="59"/>
      <c r="AQ74" s="59"/>
      <c r="AR74" s="52"/>
      <c r="AT74" s="1"/>
    </row>
    <row r="75" spans="1:46" s="26" customFormat="1" ht="15">
      <c r="A75" s="1">
        <v>21</v>
      </c>
      <c r="B75" s="1">
        <v>21</v>
      </c>
      <c r="C75" s="62" t="s">
        <v>239</v>
      </c>
      <c r="D75" s="29" t="s">
        <v>241</v>
      </c>
      <c r="E75" s="29">
        <v>186</v>
      </c>
      <c r="F75" s="29"/>
      <c r="G75" s="29"/>
      <c r="H75" s="29"/>
      <c r="I75" s="29"/>
      <c r="J75" s="29"/>
      <c r="K75" s="32">
        <f t="shared" si="18"/>
        <v>186</v>
      </c>
      <c r="L75" s="32" t="s">
        <v>761</v>
      </c>
      <c r="M75" s="32"/>
      <c r="N75" s="33">
        <f t="shared" si="19"/>
        <v>186.0069</v>
      </c>
      <c r="O75" s="32">
        <f t="shared" si="20"/>
        <v>1</v>
      </c>
      <c r="P75" s="32" t="str">
        <f t="shared" ca="1" si="21"/>
        <v>Y</v>
      </c>
      <c r="Q75" s="34" t="s">
        <v>48</v>
      </c>
      <c r="R75" s="35">
        <f t="shared" si="22"/>
        <v>0</v>
      </c>
      <c r="S75" s="36">
        <f t="shared" si="23"/>
        <v>186.18599999999998</v>
      </c>
      <c r="T75" s="36">
        <f t="shared" si="24"/>
        <v>186.18600000000001</v>
      </c>
      <c r="U75" s="35">
        <f t="shared" si="25"/>
        <v>0</v>
      </c>
      <c r="V75" s="35">
        <f t="shared" si="26"/>
        <v>186.18600000000001</v>
      </c>
      <c r="W75" s="29">
        <v>186</v>
      </c>
      <c r="X75" s="29"/>
      <c r="Y75" s="29"/>
      <c r="Z75" s="29"/>
      <c r="AA75" s="29"/>
      <c r="AB75" s="29"/>
      <c r="AH75" s="2"/>
      <c r="AI75" s="2"/>
      <c r="AL75" s="40"/>
      <c r="AM75" s="40"/>
      <c r="AN75" s="40"/>
      <c r="AO75" s="59"/>
      <c r="AP75" s="59"/>
      <c r="AQ75" s="59"/>
      <c r="AR75" s="52"/>
      <c r="AT75" s="1"/>
    </row>
    <row r="76" spans="1:46" s="26" customFormat="1" ht="15">
      <c r="A76" s="1">
        <v>22</v>
      </c>
      <c r="B76" s="1">
        <v>22</v>
      </c>
      <c r="C76" s="62" t="s">
        <v>244</v>
      </c>
      <c r="D76" s="29" t="s">
        <v>91</v>
      </c>
      <c r="E76" s="29">
        <v>184</v>
      </c>
      <c r="F76" s="29"/>
      <c r="G76" s="29"/>
      <c r="H76" s="29"/>
      <c r="I76" s="29"/>
      <c r="J76" s="29"/>
      <c r="K76" s="32">
        <f t="shared" si="18"/>
        <v>184</v>
      </c>
      <c r="L76" s="32" t="s">
        <v>761</v>
      </c>
      <c r="M76" s="32"/>
      <c r="N76" s="33">
        <f t="shared" si="19"/>
        <v>184.00700000000001</v>
      </c>
      <c r="O76" s="32">
        <f t="shared" si="20"/>
        <v>1</v>
      </c>
      <c r="P76" s="32" t="str">
        <f t="shared" ca="1" si="21"/>
        <v>Y</v>
      </c>
      <c r="Q76" s="34" t="s">
        <v>48</v>
      </c>
      <c r="R76" s="35">
        <f t="shared" si="22"/>
        <v>0</v>
      </c>
      <c r="S76" s="36">
        <f t="shared" si="23"/>
        <v>184.18399999999997</v>
      </c>
      <c r="T76" s="36">
        <f t="shared" si="24"/>
        <v>184.184</v>
      </c>
      <c r="U76" s="35">
        <f t="shared" si="25"/>
        <v>0</v>
      </c>
      <c r="V76" s="35">
        <f t="shared" si="26"/>
        <v>184.184</v>
      </c>
      <c r="W76" s="29">
        <v>184</v>
      </c>
      <c r="X76" s="29"/>
      <c r="Y76" s="29"/>
      <c r="Z76" s="29"/>
      <c r="AA76" s="29"/>
      <c r="AB76" s="29"/>
      <c r="AH76" s="2"/>
      <c r="AI76" s="2"/>
      <c r="AL76" s="40"/>
      <c r="AM76" s="40"/>
      <c r="AN76" s="40"/>
      <c r="AO76" s="59"/>
      <c r="AP76" s="59"/>
      <c r="AQ76" s="59"/>
      <c r="AR76" s="52"/>
      <c r="AT76" s="1"/>
    </row>
    <row r="77" spans="1:46" s="26" customFormat="1" ht="15">
      <c r="A77" s="1">
        <v>23</v>
      </c>
      <c r="B77" s="1">
        <v>23</v>
      </c>
      <c r="C77" s="62" t="s">
        <v>248</v>
      </c>
      <c r="D77" s="29" t="s">
        <v>40</v>
      </c>
      <c r="E77" s="29">
        <v>181</v>
      </c>
      <c r="F77" s="29"/>
      <c r="G77" s="29"/>
      <c r="H77" s="29"/>
      <c r="I77" s="29"/>
      <c r="J77" s="29"/>
      <c r="K77" s="32">
        <f t="shared" si="18"/>
        <v>181</v>
      </c>
      <c r="L77" s="32" t="s">
        <v>761</v>
      </c>
      <c r="M77" s="32"/>
      <c r="N77" s="33">
        <f t="shared" si="19"/>
        <v>181.00710000000001</v>
      </c>
      <c r="O77" s="32">
        <f t="shared" si="20"/>
        <v>1</v>
      </c>
      <c r="P77" s="32" t="str">
        <f t="shared" ca="1" si="21"/>
        <v>Y</v>
      </c>
      <c r="Q77" s="34" t="s">
        <v>48</v>
      </c>
      <c r="R77" s="35">
        <f t="shared" si="22"/>
        <v>0</v>
      </c>
      <c r="S77" s="36">
        <f t="shared" si="23"/>
        <v>181.18099999999998</v>
      </c>
      <c r="T77" s="36">
        <f t="shared" si="24"/>
        <v>181.18100000000001</v>
      </c>
      <c r="U77" s="35">
        <f t="shared" si="25"/>
        <v>0</v>
      </c>
      <c r="V77" s="35">
        <f t="shared" si="26"/>
        <v>181.18100000000001</v>
      </c>
      <c r="W77" s="29">
        <v>181</v>
      </c>
      <c r="X77" s="29"/>
      <c r="Y77" s="29"/>
      <c r="Z77" s="29"/>
      <c r="AA77" s="29"/>
      <c r="AB77" s="29"/>
      <c r="AH77" s="2"/>
      <c r="AI77" s="2"/>
      <c r="AL77" s="40"/>
      <c r="AM77" s="40"/>
      <c r="AN77" s="40"/>
      <c r="AO77" s="59"/>
      <c r="AP77" s="59"/>
      <c r="AQ77" s="59"/>
      <c r="AR77" s="52"/>
      <c r="AT77" s="1"/>
    </row>
    <row r="78" spans="1:46" s="26" customFormat="1" ht="15">
      <c r="A78" s="1">
        <v>24</v>
      </c>
      <c r="B78" s="1">
        <v>24</v>
      </c>
      <c r="C78" s="62" t="s">
        <v>275</v>
      </c>
      <c r="D78" s="29" t="s">
        <v>121</v>
      </c>
      <c r="E78" s="29">
        <v>166</v>
      </c>
      <c r="F78" s="29"/>
      <c r="G78" s="29"/>
      <c r="H78" s="29"/>
      <c r="I78" s="29"/>
      <c r="J78" s="29"/>
      <c r="K78" s="32">
        <f t="shared" si="18"/>
        <v>166</v>
      </c>
      <c r="L78" s="32" t="s">
        <v>761</v>
      </c>
      <c r="M78" s="32"/>
      <c r="N78" s="33">
        <f t="shared" si="19"/>
        <v>166.00720000000001</v>
      </c>
      <c r="O78" s="32">
        <f t="shared" si="20"/>
        <v>1</v>
      </c>
      <c r="P78" s="32" t="str">
        <f t="shared" ca="1" si="21"/>
        <v>Y</v>
      </c>
      <c r="Q78" s="34" t="s">
        <v>48</v>
      </c>
      <c r="R78" s="35">
        <f t="shared" si="22"/>
        <v>0</v>
      </c>
      <c r="S78" s="36">
        <f t="shared" si="23"/>
        <v>166.16599999999997</v>
      </c>
      <c r="T78" s="36">
        <f t="shared" si="24"/>
        <v>166.166</v>
      </c>
      <c r="U78" s="35">
        <f t="shared" si="25"/>
        <v>0</v>
      </c>
      <c r="V78" s="35">
        <f t="shared" si="26"/>
        <v>166.166</v>
      </c>
      <c r="W78" s="29">
        <v>166</v>
      </c>
      <c r="X78" s="29"/>
      <c r="Y78" s="29"/>
      <c r="Z78" s="29"/>
      <c r="AA78" s="29"/>
      <c r="AB78" s="29"/>
      <c r="AH78" s="2"/>
      <c r="AI78" s="2"/>
      <c r="AL78" s="40"/>
      <c r="AM78" s="40"/>
      <c r="AN78" s="40"/>
      <c r="AO78" s="59"/>
      <c r="AP78" s="59"/>
      <c r="AQ78" s="59"/>
      <c r="AR78" s="52"/>
      <c r="AT78" s="1"/>
    </row>
    <row r="79" spans="1:46" s="26" customFormat="1" ht="15">
      <c r="A79" s="1">
        <v>25</v>
      </c>
      <c r="B79" s="1">
        <v>25</v>
      </c>
      <c r="C79" s="62" t="s">
        <v>283</v>
      </c>
      <c r="D79" s="29" t="s">
        <v>40</v>
      </c>
      <c r="E79" s="29">
        <v>161</v>
      </c>
      <c r="F79" s="29"/>
      <c r="G79" s="29"/>
      <c r="H79" s="29"/>
      <c r="I79" s="29"/>
      <c r="J79" s="29"/>
      <c r="K79" s="32">
        <f t="shared" si="18"/>
        <v>161</v>
      </c>
      <c r="L79" s="32" t="s">
        <v>761</v>
      </c>
      <c r="M79" s="32"/>
      <c r="N79" s="33">
        <f t="shared" si="19"/>
        <v>161.00729999999999</v>
      </c>
      <c r="O79" s="32">
        <f t="shared" si="20"/>
        <v>1</v>
      </c>
      <c r="P79" s="32" t="str">
        <f t="shared" ca="1" si="21"/>
        <v>Y</v>
      </c>
      <c r="Q79" s="34" t="s">
        <v>48</v>
      </c>
      <c r="R79" s="35">
        <f t="shared" si="22"/>
        <v>0</v>
      </c>
      <c r="S79" s="36">
        <f t="shared" si="23"/>
        <v>161.16099999999997</v>
      </c>
      <c r="T79" s="36">
        <f t="shared" si="24"/>
        <v>161.161</v>
      </c>
      <c r="U79" s="35">
        <f t="shared" si="25"/>
        <v>0</v>
      </c>
      <c r="V79" s="35">
        <f t="shared" si="26"/>
        <v>161.161</v>
      </c>
      <c r="W79" s="29">
        <v>161</v>
      </c>
      <c r="X79" s="29"/>
      <c r="Y79" s="29"/>
      <c r="Z79" s="29"/>
      <c r="AA79" s="29"/>
      <c r="AB79" s="29"/>
      <c r="AH79" s="2"/>
      <c r="AI79" s="2"/>
      <c r="AL79" s="40"/>
      <c r="AM79" s="40"/>
      <c r="AN79" s="40"/>
      <c r="AO79" s="59"/>
      <c r="AP79" s="59"/>
      <c r="AQ79" s="59"/>
      <c r="AR79" s="52"/>
      <c r="AT79" s="1"/>
    </row>
    <row r="80" spans="1:46" s="26" customFormat="1" ht="15">
      <c r="A80" s="1">
        <v>26</v>
      </c>
      <c r="B80" s="1">
        <v>26</v>
      </c>
      <c r="C80" s="62" t="s">
        <v>289</v>
      </c>
      <c r="D80" s="29" t="s">
        <v>69</v>
      </c>
      <c r="E80" s="29">
        <v>159</v>
      </c>
      <c r="F80" s="29"/>
      <c r="G80" s="29"/>
      <c r="H80" s="29"/>
      <c r="I80" s="29"/>
      <c r="J80" s="29"/>
      <c r="K80" s="32">
        <f t="shared" si="18"/>
        <v>159</v>
      </c>
      <c r="L80" s="32" t="s">
        <v>761</v>
      </c>
      <c r="M80" s="32"/>
      <c r="N80" s="33">
        <f t="shared" si="19"/>
        <v>159.00739999999999</v>
      </c>
      <c r="O80" s="32">
        <f t="shared" si="20"/>
        <v>1</v>
      </c>
      <c r="P80" s="32" t="str">
        <f t="shared" ca="1" si="21"/>
        <v>Y</v>
      </c>
      <c r="Q80" s="34" t="s">
        <v>48</v>
      </c>
      <c r="R80" s="35">
        <f t="shared" si="22"/>
        <v>0</v>
      </c>
      <c r="S80" s="36">
        <f t="shared" si="23"/>
        <v>159.15899999999999</v>
      </c>
      <c r="T80" s="36">
        <f t="shared" si="24"/>
        <v>159.15899999999999</v>
      </c>
      <c r="U80" s="35">
        <f t="shared" si="25"/>
        <v>0</v>
      </c>
      <c r="V80" s="35">
        <f t="shared" si="26"/>
        <v>159.15899999999999</v>
      </c>
      <c r="W80" s="29">
        <v>159</v>
      </c>
      <c r="X80" s="29"/>
      <c r="Y80" s="29"/>
      <c r="Z80" s="29"/>
      <c r="AA80" s="29"/>
      <c r="AB80" s="29"/>
      <c r="AH80" s="2"/>
      <c r="AI80" s="2"/>
      <c r="AL80" s="40"/>
      <c r="AM80" s="40"/>
      <c r="AN80" s="40"/>
      <c r="AO80" s="59"/>
      <c r="AP80" s="59"/>
      <c r="AQ80" s="59"/>
      <c r="AR80" s="52"/>
      <c r="AT80" s="1"/>
    </row>
    <row r="81" spans="1:46" s="26" customFormat="1" ht="15">
      <c r="A81" s="1">
        <v>27</v>
      </c>
      <c r="B81" s="1">
        <v>27</v>
      </c>
      <c r="C81" s="62" t="s">
        <v>318</v>
      </c>
      <c r="D81" s="29" t="s">
        <v>180</v>
      </c>
      <c r="E81" s="29">
        <v>143</v>
      </c>
      <c r="F81" s="29"/>
      <c r="G81" s="29"/>
      <c r="H81" s="29"/>
      <c r="I81" s="29"/>
      <c r="J81" s="29"/>
      <c r="K81" s="32">
        <f t="shared" si="18"/>
        <v>143</v>
      </c>
      <c r="L81" s="32" t="s">
        <v>761</v>
      </c>
      <c r="M81" s="32"/>
      <c r="N81" s="33">
        <f t="shared" si="19"/>
        <v>143.00749999999999</v>
      </c>
      <c r="O81" s="32">
        <f t="shared" si="20"/>
        <v>1</v>
      </c>
      <c r="P81" s="32" t="str">
        <f t="shared" ca="1" si="21"/>
        <v>Y</v>
      </c>
      <c r="Q81" s="34" t="s">
        <v>48</v>
      </c>
      <c r="R81" s="35">
        <f t="shared" si="22"/>
        <v>0</v>
      </c>
      <c r="S81" s="36">
        <f t="shared" si="23"/>
        <v>143.14299999999997</v>
      </c>
      <c r="T81" s="36">
        <f t="shared" si="24"/>
        <v>143.143</v>
      </c>
      <c r="U81" s="35">
        <f t="shared" si="25"/>
        <v>0</v>
      </c>
      <c r="V81" s="35">
        <f t="shared" si="26"/>
        <v>143.143</v>
      </c>
      <c r="W81" s="29">
        <v>143</v>
      </c>
      <c r="X81" s="29"/>
      <c r="Y81" s="29"/>
      <c r="Z81" s="29"/>
      <c r="AA81" s="29"/>
      <c r="AB81" s="29"/>
      <c r="AH81" s="2"/>
      <c r="AI81" s="2"/>
      <c r="AL81" s="40"/>
      <c r="AM81" s="40"/>
      <c r="AN81" s="40"/>
      <c r="AO81" s="59"/>
      <c r="AP81" s="59"/>
      <c r="AQ81" s="59"/>
      <c r="AR81" s="52"/>
      <c r="AT81" s="1"/>
    </row>
    <row r="82" spans="1:46" s="26" customFormat="1" ht="15">
      <c r="A82" s="1">
        <v>28</v>
      </c>
      <c r="B82" s="1">
        <v>28</v>
      </c>
      <c r="C82" s="62" t="s">
        <v>321</v>
      </c>
      <c r="D82" s="29" t="s">
        <v>116</v>
      </c>
      <c r="E82" s="29">
        <v>141</v>
      </c>
      <c r="F82" s="29"/>
      <c r="G82" s="29"/>
      <c r="H82" s="29"/>
      <c r="I82" s="29"/>
      <c r="J82" s="29"/>
      <c r="K82" s="32">
        <f t="shared" si="18"/>
        <v>141</v>
      </c>
      <c r="L82" s="32" t="s">
        <v>761</v>
      </c>
      <c r="M82" s="32"/>
      <c r="N82" s="33">
        <f t="shared" si="19"/>
        <v>141.0076</v>
      </c>
      <c r="O82" s="32">
        <f t="shared" si="20"/>
        <v>1</v>
      </c>
      <c r="P82" s="32" t="str">
        <f t="shared" ca="1" si="21"/>
        <v>Y</v>
      </c>
      <c r="Q82" s="34" t="s">
        <v>48</v>
      </c>
      <c r="R82" s="35">
        <f t="shared" si="22"/>
        <v>0</v>
      </c>
      <c r="S82" s="36">
        <f t="shared" si="23"/>
        <v>141.14099999999999</v>
      </c>
      <c r="T82" s="36">
        <f t="shared" si="24"/>
        <v>141.14099999999999</v>
      </c>
      <c r="U82" s="35">
        <f t="shared" si="25"/>
        <v>0</v>
      </c>
      <c r="V82" s="35">
        <f t="shared" si="26"/>
        <v>141.14099999999999</v>
      </c>
      <c r="W82" s="29">
        <v>141</v>
      </c>
      <c r="X82" s="29"/>
      <c r="Y82" s="29"/>
      <c r="Z82" s="29"/>
      <c r="AA82" s="29"/>
      <c r="AB82" s="29"/>
      <c r="AH82" s="2"/>
      <c r="AI82" s="2"/>
      <c r="AL82" s="40"/>
      <c r="AM82" s="40"/>
      <c r="AN82" s="40"/>
      <c r="AO82" s="59"/>
      <c r="AP82" s="59"/>
      <c r="AQ82" s="59"/>
      <c r="AR82" s="52"/>
      <c r="AT82" s="1"/>
    </row>
    <row r="83" spans="1:46" s="26" customFormat="1" ht="15">
      <c r="A83" s="1">
        <v>29</v>
      </c>
      <c r="B83" s="1">
        <v>29</v>
      </c>
      <c r="C83" s="62" t="s">
        <v>396</v>
      </c>
      <c r="D83" s="29" t="s">
        <v>316</v>
      </c>
      <c r="E83" s="29">
        <v>102</v>
      </c>
      <c r="F83" s="29"/>
      <c r="G83" s="29"/>
      <c r="H83" s="29"/>
      <c r="I83" s="29"/>
      <c r="J83" s="29"/>
      <c r="K83" s="32">
        <f t="shared" si="18"/>
        <v>102</v>
      </c>
      <c r="L83" s="32" t="s">
        <v>761</v>
      </c>
      <c r="M83" s="32"/>
      <c r="N83" s="33">
        <f t="shared" si="19"/>
        <v>102.0077</v>
      </c>
      <c r="O83" s="32">
        <f t="shared" si="20"/>
        <v>1</v>
      </c>
      <c r="P83" s="32" t="str">
        <f t="shared" ca="1" si="21"/>
        <v>Y</v>
      </c>
      <c r="Q83" s="34" t="s">
        <v>48</v>
      </c>
      <c r="R83" s="35">
        <f t="shared" si="22"/>
        <v>0</v>
      </c>
      <c r="S83" s="36">
        <f t="shared" si="23"/>
        <v>102.10199999999999</v>
      </c>
      <c r="T83" s="36">
        <f t="shared" si="24"/>
        <v>102.102</v>
      </c>
      <c r="U83" s="35">
        <f t="shared" si="25"/>
        <v>0</v>
      </c>
      <c r="V83" s="35">
        <f t="shared" si="26"/>
        <v>102.102</v>
      </c>
      <c r="W83" s="29">
        <v>102</v>
      </c>
      <c r="X83" s="29"/>
      <c r="Y83" s="29"/>
      <c r="Z83" s="29"/>
      <c r="AA83" s="29"/>
      <c r="AB83" s="29"/>
      <c r="AH83" s="2"/>
      <c r="AI83" s="2"/>
      <c r="AL83" s="40"/>
      <c r="AM83" s="40"/>
      <c r="AN83" s="40"/>
      <c r="AO83" s="59"/>
      <c r="AP83" s="59"/>
      <c r="AQ83" s="59"/>
      <c r="AR83" s="52"/>
      <c r="AT83" s="1"/>
    </row>
    <row r="84" spans="1:46" s="26" customFormat="1" ht="15">
      <c r="A84" s="1">
        <v>30</v>
      </c>
      <c r="B84" s="1">
        <v>30</v>
      </c>
      <c r="C84" s="62" t="s">
        <v>409</v>
      </c>
      <c r="D84" s="29" t="s">
        <v>121</v>
      </c>
      <c r="E84" s="29">
        <v>98</v>
      </c>
      <c r="F84" s="29"/>
      <c r="G84" s="29"/>
      <c r="H84" s="29"/>
      <c r="I84" s="29"/>
      <c r="J84" s="29"/>
      <c r="K84" s="32">
        <f t="shared" si="18"/>
        <v>98</v>
      </c>
      <c r="L84" s="32" t="s">
        <v>761</v>
      </c>
      <c r="M84" s="32"/>
      <c r="N84" s="33">
        <f t="shared" si="19"/>
        <v>98.007800000000003</v>
      </c>
      <c r="O84" s="32">
        <f t="shared" si="20"/>
        <v>1</v>
      </c>
      <c r="P84" s="32" t="str">
        <f t="shared" ca="1" si="21"/>
        <v>Y</v>
      </c>
      <c r="Q84" s="34" t="s">
        <v>48</v>
      </c>
      <c r="R84" s="35">
        <f t="shared" si="22"/>
        <v>0</v>
      </c>
      <c r="S84" s="36">
        <f t="shared" si="23"/>
        <v>98.097999999999985</v>
      </c>
      <c r="T84" s="36">
        <f t="shared" si="24"/>
        <v>98.097999999999999</v>
      </c>
      <c r="U84" s="35">
        <f t="shared" si="25"/>
        <v>0</v>
      </c>
      <c r="V84" s="35">
        <f t="shared" si="26"/>
        <v>98.097999999999999</v>
      </c>
      <c r="W84" s="29">
        <v>98</v>
      </c>
      <c r="X84" s="29"/>
      <c r="Y84" s="29"/>
      <c r="Z84" s="29"/>
      <c r="AA84" s="29"/>
      <c r="AB84" s="29"/>
      <c r="AH84" s="2"/>
      <c r="AI84" s="2"/>
      <c r="AL84" s="40"/>
      <c r="AM84" s="40"/>
      <c r="AN84" s="40"/>
      <c r="AO84" s="59"/>
      <c r="AP84" s="59"/>
      <c r="AQ84" s="59"/>
      <c r="AR84" s="52"/>
      <c r="AT84" s="1"/>
    </row>
    <row r="85" spans="1:46" s="26" customFormat="1" ht="15">
      <c r="A85" s="1">
        <v>31</v>
      </c>
      <c r="B85" s="1">
        <v>31</v>
      </c>
      <c r="C85" s="62" t="s">
        <v>422</v>
      </c>
      <c r="D85" s="29" t="s">
        <v>316</v>
      </c>
      <c r="E85" s="29">
        <v>96</v>
      </c>
      <c r="F85" s="29"/>
      <c r="G85" s="29"/>
      <c r="H85" s="29"/>
      <c r="I85" s="29"/>
      <c r="J85" s="29"/>
      <c r="K85" s="32">
        <f t="shared" si="18"/>
        <v>96</v>
      </c>
      <c r="L85" s="32" t="s">
        <v>761</v>
      </c>
      <c r="M85" s="32"/>
      <c r="N85" s="33">
        <f t="shared" si="19"/>
        <v>96.007900000000006</v>
      </c>
      <c r="O85" s="32">
        <f t="shared" si="20"/>
        <v>1</v>
      </c>
      <c r="P85" s="32" t="str">
        <f t="shared" ca="1" si="21"/>
        <v>Y</v>
      </c>
      <c r="Q85" s="34" t="s">
        <v>48</v>
      </c>
      <c r="R85" s="35">
        <f t="shared" si="22"/>
        <v>0</v>
      </c>
      <c r="S85" s="36">
        <f t="shared" si="23"/>
        <v>96.095999999999989</v>
      </c>
      <c r="T85" s="36">
        <f t="shared" si="24"/>
        <v>96.096000000000004</v>
      </c>
      <c r="U85" s="35">
        <f t="shared" si="25"/>
        <v>0</v>
      </c>
      <c r="V85" s="35">
        <f t="shared" si="26"/>
        <v>96.096000000000004</v>
      </c>
      <c r="W85" s="29">
        <v>96</v>
      </c>
      <c r="X85" s="29"/>
      <c r="Y85" s="29"/>
      <c r="Z85" s="29"/>
      <c r="AA85" s="29"/>
      <c r="AB85" s="29"/>
      <c r="AH85" s="2"/>
      <c r="AI85" s="2"/>
      <c r="AL85" s="40"/>
      <c r="AM85" s="40"/>
      <c r="AN85" s="40"/>
      <c r="AO85" s="59"/>
      <c r="AP85" s="59"/>
      <c r="AQ85" s="59"/>
      <c r="AR85" s="52"/>
      <c r="AT85" s="1"/>
    </row>
    <row r="86" spans="1:46" s="26" customFormat="1" ht="15">
      <c r="A86" s="1">
        <v>32</v>
      </c>
      <c r="B86" s="1">
        <v>32</v>
      </c>
      <c r="C86" s="62" t="s">
        <v>433</v>
      </c>
      <c r="D86" s="29" t="s">
        <v>40</v>
      </c>
      <c r="E86" s="29">
        <v>93</v>
      </c>
      <c r="F86" s="29"/>
      <c r="G86" s="29"/>
      <c r="H86" s="29"/>
      <c r="I86" s="29"/>
      <c r="J86" s="29"/>
      <c r="K86" s="32">
        <f t="shared" si="18"/>
        <v>93</v>
      </c>
      <c r="L86" s="32" t="s">
        <v>761</v>
      </c>
      <c r="M86" s="32"/>
      <c r="N86" s="33">
        <f t="shared" si="19"/>
        <v>93.007999999999996</v>
      </c>
      <c r="O86" s="32">
        <f t="shared" si="20"/>
        <v>1</v>
      </c>
      <c r="P86" s="32" t="str">
        <f t="shared" ca="1" si="21"/>
        <v>Y</v>
      </c>
      <c r="Q86" s="34" t="s">
        <v>48</v>
      </c>
      <c r="R86" s="35">
        <f t="shared" si="22"/>
        <v>0</v>
      </c>
      <c r="S86" s="36">
        <f t="shared" si="23"/>
        <v>93.092999999999989</v>
      </c>
      <c r="T86" s="36">
        <f t="shared" si="24"/>
        <v>93.093000000000004</v>
      </c>
      <c r="U86" s="35">
        <f t="shared" si="25"/>
        <v>0</v>
      </c>
      <c r="V86" s="35">
        <f t="shared" si="26"/>
        <v>93.093000000000004</v>
      </c>
      <c r="W86" s="29">
        <v>93</v>
      </c>
      <c r="X86" s="29"/>
      <c r="Y86" s="29"/>
      <c r="Z86" s="29"/>
      <c r="AA86" s="29"/>
      <c r="AB86" s="29"/>
      <c r="AH86" s="2"/>
      <c r="AI86" s="2"/>
      <c r="AL86" s="40"/>
      <c r="AM86" s="40"/>
      <c r="AN86" s="40"/>
      <c r="AO86" s="59"/>
      <c r="AP86" s="59"/>
      <c r="AQ86" s="59"/>
      <c r="AR86" s="52"/>
      <c r="AT86" s="1"/>
    </row>
    <row r="87" spans="1:46" ht="5.0999999999999996" customHeight="1">
      <c r="A87" s="62"/>
      <c r="B87" s="1"/>
      <c r="C87" s="62"/>
      <c r="D87" s="29"/>
      <c r="E87" s="29"/>
      <c r="F87" s="29"/>
      <c r="G87" s="29"/>
      <c r="H87" s="29"/>
      <c r="I87" s="29"/>
      <c r="J87" s="29"/>
      <c r="K87" s="32"/>
      <c r="L87" s="27"/>
      <c r="M87" s="27"/>
      <c r="N87" s="32"/>
      <c r="O87" s="27"/>
      <c r="P87" s="27"/>
      <c r="R87" s="63"/>
      <c r="S87" s="63"/>
      <c r="T87" s="63"/>
      <c r="U87" s="63"/>
      <c r="V87" s="35"/>
      <c r="W87" s="29"/>
      <c r="X87" s="29"/>
      <c r="Y87" s="27"/>
      <c r="Z87" s="27"/>
      <c r="AA87" s="27"/>
      <c r="AB87" s="27"/>
      <c r="AJ87" s="26"/>
      <c r="AK87" s="26"/>
      <c r="AL87" s="40"/>
      <c r="AM87" s="40"/>
      <c r="AN87" s="40"/>
      <c r="AO87" s="40"/>
      <c r="AP87" s="40"/>
      <c r="AQ87" s="40"/>
      <c r="AR87" s="30"/>
      <c r="AS87" s="26"/>
      <c r="AT87" s="1"/>
    </row>
    <row r="88" spans="1:46" ht="15">
      <c r="A88" s="62"/>
      <c r="B88" s="1"/>
      <c r="C88" s="62"/>
      <c r="D88" s="29"/>
      <c r="E88" s="29"/>
      <c r="F88" s="27"/>
      <c r="G88" s="27"/>
      <c r="H88" s="27"/>
      <c r="I88" s="27"/>
      <c r="J88" s="27"/>
      <c r="K88" s="32"/>
      <c r="L88" s="27"/>
      <c r="M88" s="27"/>
      <c r="N88" s="32"/>
      <c r="O88" s="27"/>
      <c r="P88" s="27"/>
      <c r="R88" s="63"/>
      <c r="S88" s="63"/>
      <c r="T88" s="63"/>
      <c r="U88" s="63"/>
      <c r="V88" s="35"/>
      <c r="W88" s="29"/>
      <c r="X88" s="29"/>
      <c r="Y88" s="27"/>
      <c r="Z88" s="27"/>
      <c r="AA88" s="27"/>
      <c r="AB88" s="27"/>
      <c r="AJ88" s="26"/>
      <c r="AK88" s="26"/>
      <c r="AL88" s="40"/>
      <c r="AM88" s="40"/>
      <c r="AN88" s="40"/>
      <c r="AO88" s="40"/>
      <c r="AP88" s="40"/>
      <c r="AQ88" s="40"/>
      <c r="AR88" s="30"/>
      <c r="AS88" s="26"/>
      <c r="AT88" s="1"/>
    </row>
    <row r="89" spans="1:46" ht="15">
      <c r="A89" s="1"/>
      <c r="B89" s="1"/>
      <c r="C89" s="61" t="s">
        <v>36</v>
      </c>
      <c r="D89" s="29"/>
      <c r="E89" s="29"/>
      <c r="F89" s="27"/>
      <c r="G89" s="27"/>
      <c r="H89" s="27"/>
      <c r="I89" s="27"/>
      <c r="J89" s="27"/>
      <c r="K89" s="32"/>
      <c r="L89" s="27"/>
      <c r="M89" s="27"/>
      <c r="N89" s="32"/>
      <c r="O89" s="27"/>
      <c r="P89" s="27"/>
      <c r="Q89" s="54" t="str">
        <f>C89</f>
        <v>M45</v>
      </c>
      <c r="R89" s="63"/>
      <c r="S89" s="63"/>
      <c r="T89" s="63"/>
      <c r="U89" s="63"/>
      <c r="V89" s="35"/>
      <c r="W89" s="29"/>
      <c r="X89" s="29"/>
      <c r="Y89" s="27"/>
      <c r="Z89" s="27"/>
      <c r="AA89" s="27"/>
      <c r="AB89" s="27"/>
      <c r="AJ89" s="26"/>
      <c r="AK89" s="26"/>
      <c r="AL89" s="40"/>
      <c r="AM89" s="40"/>
      <c r="AN89" s="40"/>
      <c r="AO89" s="38">
        <v>821</v>
      </c>
      <c r="AP89" s="38">
        <v>819</v>
      </c>
      <c r="AQ89" s="38">
        <v>795</v>
      </c>
      <c r="AR89" s="30"/>
      <c r="AS89" s="26"/>
      <c r="AT89" s="1"/>
    </row>
    <row r="90" spans="1:46" ht="15">
      <c r="A90" s="1">
        <v>1</v>
      </c>
      <c r="B90" s="1">
        <v>1</v>
      </c>
      <c r="C90" s="62" t="s">
        <v>35</v>
      </c>
      <c r="D90" s="29" t="s">
        <v>32</v>
      </c>
      <c r="E90" s="29">
        <v>295</v>
      </c>
      <c r="F90" s="27"/>
      <c r="G90" s="27"/>
      <c r="H90" s="27"/>
      <c r="I90" s="27"/>
      <c r="J90" s="27"/>
      <c r="K90" s="32">
        <f t="shared" ref="K90:K117" si="27">IFERROR(LARGE(E90:J90,1),0)+IF($D$5&gt;=2,IFERROR(LARGE(E90:J90,2),0),0)+IF($D$5&gt;=3,IFERROR(LARGE(E90:J90,3),0),0)+IF($D$5&gt;=4,IFERROR(LARGE(E90:J90,4),0),0)+IF($D$5&gt;=5,IFERROR(LARGE(E90:J90,5),0),0)+IF($D$5&gt;=6,IFERROR(LARGE(E90:J90,6),0),0)</f>
        <v>295</v>
      </c>
      <c r="L90" s="32" t="s">
        <v>761</v>
      </c>
      <c r="M90" s="32" t="s">
        <v>580</v>
      </c>
      <c r="N90" s="33">
        <f t="shared" ref="N90:N117" si="28">K90+(ROW(K90)-ROW(K$6))/10000</f>
        <v>295.00839999999999</v>
      </c>
      <c r="O90" s="32">
        <f t="shared" ref="O90:O117" si="29">COUNT(E90:J90)</f>
        <v>1</v>
      </c>
      <c r="P90" s="32" t="str">
        <f t="shared" ref="P90:P117" ca="1" si="30">IF(AND(O90=1,OFFSET(D90,0,P$3)&gt;0),"Y",0)</f>
        <v>Y</v>
      </c>
      <c r="Q90" s="34" t="s">
        <v>36</v>
      </c>
      <c r="R90" s="35">
        <f t="shared" ref="R90:R117" si="31">1-(Q90=Q89)</f>
        <v>0</v>
      </c>
      <c r="S90" s="36">
        <f t="shared" ref="S90:S117" si="32">IFERROR(LARGE(E90:J90,1),0)*1.001+IF($D$5&gt;=2,IFERROR(LARGE(E90:J90,2),0),0)*1.0001+IF($D$5&gt;=3,IFERROR(LARGE(E90:J90,3),0),0)*1.00001+IF($D$5&gt;=4,IFERROR(LARGE(E90:J90,4),0),0)*1.000001+IF($D$5&gt;=5,IFERROR(LARGE(E90:J90,5),0),0)*1.0000001+IF($D$5&gt;=6,IFERROR(LARGE(E90:J90,6),0),0)*1.00000001</f>
        <v>295.29499999999996</v>
      </c>
      <c r="T90" s="36">
        <f t="shared" ref="T90:T117" si="33">K90+W90/1000+IF($D$5&gt;=2,X90/10000,0)+IF($D$5&gt;=3,Y90/100000,0)+IF($D$5&gt;=4,Z90/1000000,0)+IF($D$5&gt;=5,AA90/10000000,0)+IF($D$5&gt;=6,AB90/100000000,0)</f>
        <v>295.29500000000002</v>
      </c>
      <c r="U90" s="35">
        <f t="shared" ref="U90:U117" si="34">1-(S90=T90)</f>
        <v>0</v>
      </c>
      <c r="V90" s="35">
        <f t="shared" ref="V90:V117" si="35">K90+W90/1000+X90/10000+Y90/100000+Z90/1000000+AA90/10000000+AB90/100000000</f>
        <v>295.29500000000002</v>
      </c>
      <c r="W90" s="29">
        <v>295</v>
      </c>
      <c r="X90" s="27"/>
      <c r="Y90" s="27"/>
      <c r="Z90" s="27"/>
      <c r="AA90" s="27"/>
      <c r="AB90" s="27"/>
      <c r="AJ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 ht="15">
      <c r="A91" s="1">
        <v>2</v>
      </c>
      <c r="B91" s="1">
        <v>2</v>
      </c>
      <c r="C91" s="62" t="s">
        <v>49</v>
      </c>
      <c r="D91" s="29" t="s">
        <v>51</v>
      </c>
      <c r="E91" s="29">
        <v>290</v>
      </c>
      <c r="F91" s="27"/>
      <c r="G91" s="27"/>
      <c r="H91" s="27"/>
      <c r="I91" s="27"/>
      <c r="J91" s="27"/>
      <c r="K91" s="32">
        <f t="shared" si="27"/>
        <v>290</v>
      </c>
      <c r="L91" s="32" t="s">
        <v>761</v>
      </c>
      <c r="M91" s="32" t="s">
        <v>581</v>
      </c>
      <c r="N91" s="33">
        <f t="shared" si="28"/>
        <v>290.00850000000003</v>
      </c>
      <c r="O91" s="32">
        <f t="shared" si="29"/>
        <v>1</v>
      </c>
      <c r="P91" s="32" t="str">
        <f t="shared" ca="1" si="30"/>
        <v>Y</v>
      </c>
      <c r="Q91" s="34" t="s">
        <v>36</v>
      </c>
      <c r="R91" s="35">
        <f t="shared" si="31"/>
        <v>0</v>
      </c>
      <c r="S91" s="36">
        <f t="shared" si="32"/>
        <v>290.28999999999996</v>
      </c>
      <c r="T91" s="36">
        <f t="shared" si="33"/>
        <v>290.29000000000002</v>
      </c>
      <c r="U91" s="35">
        <f t="shared" si="34"/>
        <v>0</v>
      </c>
      <c r="V91" s="35">
        <f t="shared" si="35"/>
        <v>290.29000000000002</v>
      </c>
      <c r="W91" s="29">
        <v>290</v>
      </c>
      <c r="X91" s="27"/>
      <c r="Y91" s="27"/>
      <c r="Z91" s="27"/>
      <c r="AA91" s="27"/>
      <c r="AB91" s="27"/>
      <c r="AJ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 ht="15">
      <c r="A92" s="1">
        <v>3</v>
      </c>
      <c r="B92" s="1">
        <v>3</v>
      </c>
      <c r="C92" s="62" t="s">
        <v>57</v>
      </c>
      <c r="D92" s="29" t="s">
        <v>59</v>
      </c>
      <c r="E92" s="29">
        <v>288</v>
      </c>
      <c r="F92" s="27"/>
      <c r="G92" s="27"/>
      <c r="H92" s="27"/>
      <c r="I92" s="27"/>
      <c r="J92" s="27"/>
      <c r="K92" s="32">
        <f t="shared" si="27"/>
        <v>288</v>
      </c>
      <c r="L92" s="32">
        <v>0</v>
      </c>
      <c r="M92" s="32" t="s">
        <v>582</v>
      </c>
      <c r="N92" s="33">
        <f t="shared" si="28"/>
        <v>288.0086</v>
      </c>
      <c r="O92" s="32">
        <f t="shared" si="29"/>
        <v>1</v>
      </c>
      <c r="P92" s="32" t="str">
        <f t="shared" ca="1" si="30"/>
        <v>Y</v>
      </c>
      <c r="Q92" s="34" t="s">
        <v>36</v>
      </c>
      <c r="R92" s="35">
        <f t="shared" si="31"/>
        <v>0</v>
      </c>
      <c r="S92" s="36">
        <f t="shared" si="32"/>
        <v>288.28799999999995</v>
      </c>
      <c r="T92" s="36">
        <f t="shared" si="33"/>
        <v>288.28800000000001</v>
      </c>
      <c r="U92" s="35">
        <f t="shared" si="34"/>
        <v>0</v>
      </c>
      <c r="V92" s="35">
        <f t="shared" si="35"/>
        <v>288.28800000000001</v>
      </c>
      <c r="W92" s="29">
        <v>288</v>
      </c>
      <c r="X92" s="27"/>
      <c r="Y92" s="27"/>
      <c r="Z92" s="27"/>
      <c r="AA92" s="27"/>
      <c r="AB92" s="27"/>
      <c r="AJ92" s="26"/>
      <c r="AK92" s="26"/>
      <c r="AL92" s="40"/>
      <c r="AM92" s="40"/>
      <c r="AN92" s="40"/>
      <c r="AO92" s="59"/>
      <c r="AP92" s="59"/>
      <c r="AQ92" s="59"/>
      <c r="AR92" s="30"/>
      <c r="AS92" s="26"/>
      <c r="AT92" s="1"/>
    </row>
    <row r="93" spans="1:46" ht="15">
      <c r="A93" s="1">
        <v>4</v>
      </c>
      <c r="B93" s="1">
        <v>4</v>
      </c>
      <c r="C93" s="62" t="s">
        <v>61</v>
      </c>
      <c r="D93" s="29" t="s">
        <v>63</v>
      </c>
      <c r="E93" s="29">
        <v>287</v>
      </c>
      <c r="F93" s="27"/>
      <c r="G93" s="27"/>
      <c r="H93" s="27"/>
      <c r="I93" s="27"/>
      <c r="J93" s="27"/>
      <c r="K93" s="32">
        <f t="shared" si="27"/>
        <v>287</v>
      </c>
      <c r="L93" s="32" t="s">
        <v>761</v>
      </c>
      <c r="M93" s="32"/>
      <c r="N93" s="33">
        <f t="shared" si="28"/>
        <v>287.00869999999998</v>
      </c>
      <c r="O93" s="32">
        <f t="shared" si="29"/>
        <v>1</v>
      </c>
      <c r="P93" s="32" t="str">
        <f t="shared" ca="1" si="30"/>
        <v>Y</v>
      </c>
      <c r="Q93" s="34" t="s">
        <v>36</v>
      </c>
      <c r="R93" s="35">
        <f t="shared" si="31"/>
        <v>0</v>
      </c>
      <c r="S93" s="36">
        <f t="shared" si="32"/>
        <v>287.28699999999998</v>
      </c>
      <c r="T93" s="36">
        <f t="shared" si="33"/>
        <v>287.28699999999998</v>
      </c>
      <c r="U93" s="35">
        <f t="shared" si="34"/>
        <v>0</v>
      </c>
      <c r="V93" s="35">
        <f t="shared" si="35"/>
        <v>287.28699999999998</v>
      </c>
      <c r="W93" s="29">
        <v>287</v>
      </c>
      <c r="X93" s="27"/>
      <c r="Y93" s="27"/>
      <c r="Z93" s="27"/>
      <c r="AA93" s="27"/>
      <c r="AB93" s="27"/>
      <c r="AJ93" s="26"/>
      <c r="AK93" s="26"/>
      <c r="AL93" s="40"/>
      <c r="AM93" s="40"/>
      <c r="AN93" s="40"/>
      <c r="AO93" s="59"/>
      <c r="AP93" s="59"/>
      <c r="AQ93" s="59"/>
      <c r="AR93" s="30"/>
      <c r="AS93" s="26"/>
      <c r="AT93" s="1"/>
    </row>
    <row r="94" spans="1:46" ht="15">
      <c r="A94" s="1">
        <v>5</v>
      </c>
      <c r="B94" s="1">
        <v>5</v>
      </c>
      <c r="C94" s="62" t="s">
        <v>73</v>
      </c>
      <c r="D94" s="29" t="s">
        <v>75</v>
      </c>
      <c r="E94" s="29">
        <v>282</v>
      </c>
      <c r="F94" s="27"/>
      <c r="G94" s="27"/>
      <c r="H94" s="27"/>
      <c r="I94" s="27"/>
      <c r="J94" s="27"/>
      <c r="K94" s="32">
        <f t="shared" si="27"/>
        <v>282</v>
      </c>
      <c r="L94" s="32" t="s">
        <v>761</v>
      </c>
      <c r="M94" s="32"/>
      <c r="N94" s="33">
        <f t="shared" si="28"/>
        <v>282.00880000000001</v>
      </c>
      <c r="O94" s="32">
        <f t="shared" si="29"/>
        <v>1</v>
      </c>
      <c r="P94" s="32" t="str">
        <f t="shared" ca="1" si="30"/>
        <v>Y</v>
      </c>
      <c r="Q94" s="34" t="s">
        <v>36</v>
      </c>
      <c r="R94" s="35">
        <f t="shared" si="31"/>
        <v>0</v>
      </c>
      <c r="S94" s="36">
        <f t="shared" si="32"/>
        <v>282.28199999999998</v>
      </c>
      <c r="T94" s="36">
        <f t="shared" si="33"/>
        <v>282.28199999999998</v>
      </c>
      <c r="U94" s="35">
        <f t="shared" si="34"/>
        <v>0</v>
      </c>
      <c r="V94" s="35">
        <f t="shared" si="35"/>
        <v>282.28199999999998</v>
      </c>
      <c r="W94" s="29">
        <v>282</v>
      </c>
      <c r="X94" s="27"/>
      <c r="Y94" s="27"/>
      <c r="Z94" s="27"/>
      <c r="AA94" s="27"/>
      <c r="AB94" s="27"/>
      <c r="AJ94" s="26"/>
      <c r="AK94" s="26"/>
      <c r="AL94" s="40"/>
      <c r="AM94" s="40"/>
      <c r="AN94" s="40"/>
      <c r="AO94" s="59"/>
      <c r="AP94" s="59"/>
      <c r="AQ94" s="59"/>
      <c r="AR94" s="30"/>
      <c r="AS94" s="26"/>
      <c r="AT94" s="1"/>
    </row>
    <row r="95" spans="1:46" ht="15">
      <c r="A95" s="1">
        <v>6</v>
      </c>
      <c r="B95" s="1">
        <v>6</v>
      </c>
      <c r="C95" s="62" t="s">
        <v>89</v>
      </c>
      <c r="D95" s="29" t="s">
        <v>91</v>
      </c>
      <c r="E95" s="29">
        <v>277</v>
      </c>
      <c r="F95" s="27"/>
      <c r="G95" s="27"/>
      <c r="H95" s="27"/>
      <c r="I95" s="27"/>
      <c r="J95" s="27"/>
      <c r="K95" s="32">
        <f t="shared" si="27"/>
        <v>277</v>
      </c>
      <c r="L95" s="32" t="s">
        <v>761</v>
      </c>
      <c r="M95" s="32"/>
      <c r="N95" s="33">
        <f t="shared" si="28"/>
        <v>277.00889999999998</v>
      </c>
      <c r="O95" s="32">
        <f t="shared" si="29"/>
        <v>1</v>
      </c>
      <c r="P95" s="32" t="str">
        <f t="shared" ca="1" si="30"/>
        <v>Y</v>
      </c>
      <c r="Q95" s="34" t="s">
        <v>36</v>
      </c>
      <c r="R95" s="35">
        <f t="shared" si="31"/>
        <v>0</v>
      </c>
      <c r="S95" s="36">
        <f t="shared" si="32"/>
        <v>277.27699999999999</v>
      </c>
      <c r="T95" s="36">
        <f t="shared" si="33"/>
        <v>277.27699999999999</v>
      </c>
      <c r="U95" s="35">
        <f t="shared" si="34"/>
        <v>0</v>
      </c>
      <c r="V95" s="35">
        <f t="shared" si="35"/>
        <v>277.27699999999999</v>
      </c>
      <c r="W95" s="29">
        <v>277</v>
      </c>
      <c r="X95" s="27"/>
      <c r="Y95" s="27"/>
      <c r="Z95" s="27"/>
      <c r="AA95" s="27"/>
      <c r="AB95" s="27"/>
      <c r="AJ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 ht="15">
      <c r="A96" s="1">
        <v>7</v>
      </c>
      <c r="B96" s="1">
        <v>7</v>
      </c>
      <c r="C96" s="62" t="s">
        <v>102</v>
      </c>
      <c r="D96" s="29" t="s">
        <v>54</v>
      </c>
      <c r="E96" s="29">
        <v>271</v>
      </c>
      <c r="F96" s="27"/>
      <c r="G96" s="27"/>
      <c r="H96" s="27"/>
      <c r="I96" s="27"/>
      <c r="J96" s="27"/>
      <c r="K96" s="32">
        <f t="shared" si="27"/>
        <v>271</v>
      </c>
      <c r="L96" s="32" t="s">
        <v>761</v>
      </c>
      <c r="M96" s="32"/>
      <c r="N96" s="33">
        <f t="shared" si="28"/>
        <v>271.00900000000001</v>
      </c>
      <c r="O96" s="32">
        <f t="shared" si="29"/>
        <v>1</v>
      </c>
      <c r="P96" s="32" t="str">
        <f t="shared" ca="1" si="30"/>
        <v>Y</v>
      </c>
      <c r="Q96" s="34" t="s">
        <v>36</v>
      </c>
      <c r="R96" s="35">
        <f t="shared" si="31"/>
        <v>0</v>
      </c>
      <c r="S96" s="36">
        <f t="shared" si="32"/>
        <v>271.27099999999996</v>
      </c>
      <c r="T96" s="36">
        <f t="shared" si="33"/>
        <v>271.27100000000002</v>
      </c>
      <c r="U96" s="35">
        <f t="shared" si="34"/>
        <v>0</v>
      </c>
      <c r="V96" s="35">
        <f t="shared" si="35"/>
        <v>271.27100000000002</v>
      </c>
      <c r="W96" s="29">
        <v>271</v>
      </c>
      <c r="X96" s="27"/>
      <c r="Y96" s="27"/>
      <c r="Z96" s="27"/>
      <c r="AA96" s="27"/>
      <c r="AB96" s="27"/>
      <c r="AJ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 ht="15">
      <c r="A97" s="1">
        <v>8</v>
      </c>
      <c r="B97" s="1">
        <v>8</v>
      </c>
      <c r="C97" s="62" t="s">
        <v>106</v>
      </c>
      <c r="D97" s="29" t="s">
        <v>40</v>
      </c>
      <c r="E97" s="29">
        <v>267</v>
      </c>
      <c r="F97" s="27"/>
      <c r="G97" s="27"/>
      <c r="H97" s="27"/>
      <c r="I97" s="27"/>
      <c r="J97" s="27"/>
      <c r="K97" s="32">
        <f t="shared" si="27"/>
        <v>267</v>
      </c>
      <c r="L97" s="32" t="s">
        <v>761</v>
      </c>
      <c r="M97" s="32"/>
      <c r="N97" s="33">
        <f t="shared" si="28"/>
        <v>267.00909999999999</v>
      </c>
      <c r="O97" s="32">
        <f t="shared" si="29"/>
        <v>1</v>
      </c>
      <c r="P97" s="32" t="str">
        <f t="shared" ca="1" si="30"/>
        <v>Y</v>
      </c>
      <c r="Q97" s="34" t="s">
        <v>36</v>
      </c>
      <c r="R97" s="35">
        <f t="shared" si="31"/>
        <v>0</v>
      </c>
      <c r="S97" s="36">
        <f t="shared" si="32"/>
        <v>267.267</v>
      </c>
      <c r="T97" s="36">
        <f t="shared" si="33"/>
        <v>267.267</v>
      </c>
      <c r="U97" s="35">
        <f t="shared" si="34"/>
        <v>0</v>
      </c>
      <c r="V97" s="35">
        <f t="shared" si="35"/>
        <v>267.267</v>
      </c>
      <c r="W97" s="29">
        <v>267</v>
      </c>
      <c r="X97" s="27"/>
      <c r="Y97" s="27"/>
      <c r="Z97" s="27"/>
      <c r="AA97" s="27"/>
      <c r="AB97" s="27"/>
      <c r="AJ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 ht="15">
      <c r="A98" s="1">
        <v>9</v>
      </c>
      <c r="B98" s="1">
        <v>9</v>
      </c>
      <c r="C98" s="62" t="s">
        <v>125</v>
      </c>
      <c r="D98" s="29" t="s">
        <v>91</v>
      </c>
      <c r="E98" s="29">
        <v>257</v>
      </c>
      <c r="F98" s="27"/>
      <c r="G98" s="27"/>
      <c r="H98" s="27"/>
      <c r="I98" s="27"/>
      <c r="J98" s="27"/>
      <c r="K98" s="32">
        <f t="shared" si="27"/>
        <v>257</v>
      </c>
      <c r="L98" s="32" t="s">
        <v>761</v>
      </c>
      <c r="M98" s="32"/>
      <c r="N98" s="33">
        <f t="shared" si="28"/>
        <v>257.00920000000002</v>
      </c>
      <c r="O98" s="32">
        <f t="shared" si="29"/>
        <v>1</v>
      </c>
      <c r="P98" s="32" t="str">
        <f t="shared" ca="1" si="30"/>
        <v>Y</v>
      </c>
      <c r="Q98" s="34" t="s">
        <v>36</v>
      </c>
      <c r="R98" s="35">
        <f t="shared" si="31"/>
        <v>0</v>
      </c>
      <c r="S98" s="36">
        <f t="shared" si="32"/>
        <v>257.25699999999995</v>
      </c>
      <c r="T98" s="36">
        <f t="shared" si="33"/>
        <v>257.25700000000001</v>
      </c>
      <c r="U98" s="35">
        <f t="shared" si="34"/>
        <v>0</v>
      </c>
      <c r="V98" s="35">
        <f t="shared" si="35"/>
        <v>257.25700000000001</v>
      </c>
      <c r="W98" s="29">
        <v>257</v>
      </c>
      <c r="X98" s="27"/>
      <c r="Y98" s="27"/>
      <c r="Z98" s="27"/>
      <c r="AA98" s="27"/>
      <c r="AB98" s="27"/>
      <c r="AJ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ht="15">
      <c r="A99" s="1">
        <v>10</v>
      </c>
      <c r="B99" s="1">
        <v>10</v>
      </c>
      <c r="C99" s="62" t="s">
        <v>126</v>
      </c>
      <c r="D99" s="29" t="s">
        <v>54</v>
      </c>
      <c r="E99" s="29">
        <v>256</v>
      </c>
      <c r="F99" s="27"/>
      <c r="G99" s="27"/>
      <c r="H99" s="27"/>
      <c r="I99" s="27"/>
      <c r="J99" s="27"/>
      <c r="K99" s="32">
        <f t="shared" si="27"/>
        <v>256</v>
      </c>
      <c r="L99" s="32" t="s">
        <v>761</v>
      </c>
      <c r="M99" s="32"/>
      <c r="N99" s="33">
        <f t="shared" si="28"/>
        <v>256.0093</v>
      </c>
      <c r="O99" s="32">
        <f t="shared" si="29"/>
        <v>1</v>
      </c>
      <c r="P99" s="32" t="str">
        <f t="shared" ca="1" si="30"/>
        <v>Y</v>
      </c>
      <c r="Q99" s="34" t="s">
        <v>36</v>
      </c>
      <c r="R99" s="35">
        <f t="shared" si="31"/>
        <v>0</v>
      </c>
      <c r="S99" s="36">
        <f t="shared" si="32"/>
        <v>256.25599999999997</v>
      </c>
      <c r="T99" s="36">
        <f t="shared" si="33"/>
        <v>256.25599999999997</v>
      </c>
      <c r="U99" s="35">
        <f t="shared" si="34"/>
        <v>0</v>
      </c>
      <c r="V99" s="35">
        <f t="shared" si="35"/>
        <v>256.25599999999997</v>
      </c>
      <c r="W99" s="29">
        <v>256</v>
      </c>
      <c r="X99" s="27"/>
      <c r="Y99" s="27"/>
      <c r="Z99" s="27"/>
      <c r="AA99" s="27"/>
      <c r="AB99" s="27"/>
      <c r="AJ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 ht="15">
      <c r="A100" s="1">
        <v>11</v>
      </c>
      <c r="B100" s="1">
        <v>11</v>
      </c>
      <c r="C100" s="62" t="s">
        <v>133</v>
      </c>
      <c r="D100" s="29" t="s">
        <v>40</v>
      </c>
      <c r="E100" s="29">
        <v>252</v>
      </c>
      <c r="F100" s="27"/>
      <c r="G100" s="27"/>
      <c r="H100" s="27"/>
      <c r="I100" s="27"/>
      <c r="J100" s="27"/>
      <c r="K100" s="32">
        <f t="shared" si="27"/>
        <v>252</v>
      </c>
      <c r="L100" s="32" t="s">
        <v>761</v>
      </c>
      <c r="M100" s="32"/>
      <c r="N100" s="33">
        <f t="shared" si="28"/>
        <v>252.0094</v>
      </c>
      <c r="O100" s="32">
        <f t="shared" si="29"/>
        <v>1</v>
      </c>
      <c r="P100" s="32" t="str">
        <f t="shared" ca="1" si="30"/>
        <v>Y</v>
      </c>
      <c r="Q100" s="34" t="s">
        <v>36</v>
      </c>
      <c r="R100" s="35">
        <f t="shared" si="31"/>
        <v>0</v>
      </c>
      <c r="S100" s="36">
        <f t="shared" si="32"/>
        <v>252.25199999999998</v>
      </c>
      <c r="T100" s="36">
        <f t="shared" si="33"/>
        <v>252.25200000000001</v>
      </c>
      <c r="U100" s="35">
        <f t="shared" si="34"/>
        <v>0</v>
      </c>
      <c r="V100" s="35">
        <f t="shared" si="35"/>
        <v>252.25200000000001</v>
      </c>
      <c r="W100" s="29">
        <v>252</v>
      </c>
      <c r="X100" s="27"/>
      <c r="Y100" s="27"/>
      <c r="Z100" s="27"/>
      <c r="AA100" s="27"/>
      <c r="AB100" s="27"/>
      <c r="AJ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 ht="15">
      <c r="A101" s="1">
        <v>12</v>
      </c>
      <c r="B101" s="1">
        <v>12</v>
      </c>
      <c r="C101" s="62" t="s">
        <v>137</v>
      </c>
      <c r="D101" s="29" t="s">
        <v>72</v>
      </c>
      <c r="E101" s="29">
        <v>250</v>
      </c>
      <c r="F101" s="27"/>
      <c r="G101" s="27"/>
      <c r="H101" s="27"/>
      <c r="I101" s="27"/>
      <c r="J101" s="27"/>
      <c r="K101" s="32">
        <f t="shared" si="27"/>
        <v>250</v>
      </c>
      <c r="L101" s="32" t="s">
        <v>761</v>
      </c>
      <c r="M101" s="32"/>
      <c r="N101" s="33">
        <f t="shared" si="28"/>
        <v>250.0095</v>
      </c>
      <c r="O101" s="32">
        <f t="shared" si="29"/>
        <v>1</v>
      </c>
      <c r="P101" s="32" t="str">
        <f t="shared" ca="1" si="30"/>
        <v>Y</v>
      </c>
      <c r="Q101" s="34" t="s">
        <v>36</v>
      </c>
      <c r="R101" s="35">
        <f t="shared" si="31"/>
        <v>0</v>
      </c>
      <c r="S101" s="36">
        <f t="shared" si="32"/>
        <v>250.24999999999997</v>
      </c>
      <c r="T101" s="36">
        <f t="shared" si="33"/>
        <v>250.25</v>
      </c>
      <c r="U101" s="35">
        <f t="shared" si="34"/>
        <v>0</v>
      </c>
      <c r="V101" s="35">
        <f t="shared" si="35"/>
        <v>250.25</v>
      </c>
      <c r="W101" s="29">
        <v>250</v>
      </c>
      <c r="X101" s="27"/>
      <c r="Y101" s="27"/>
      <c r="Z101" s="27"/>
      <c r="AA101" s="27"/>
      <c r="AB101" s="27"/>
      <c r="AJ101" s="26"/>
      <c r="AK101" s="26"/>
      <c r="AL101" s="40"/>
      <c r="AM101" s="40"/>
      <c r="AN101" s="40"/>
      <c r="AO101" s="59"/>
      <c r="AP101" s="59"/>
      <c r="AQ101" s="59"/>
      <c r="AR101" s="30"/>
      <c r="AS101" s="26"/>
      <c r="AT101" s="1"/>
    </row>
    <row r="102" spans="1:46" ht="15">
      <c r="A102" s="1">
        <v>13</v>
      </c>
      <c r="B102" s="1">
        <v>13</v>
      </c>
      <c r="C102" s="62" t="s">
        <v>140</v>
      </c>
      <c r="D102" s="29" t="s">
        <v>51</v>
      </c>
      <c r="E102" s="29">
        <v>247</v>
      </c>
      <c r="F102" s="27"/>
      <c r="G102" s="27"/>
      <c r="H102" s="27"/>
      <c r="I102" s="27"/>
      <c r="J102" s="27"/>
      <c r="K102" s="32">
        <f t="shared" si="27"/>
        <v>247</v>
      </c>
      <c r="L102" s="32" t="s">
        <v>761</v>
      </c>
      <c r="M102" s="32"/>
      <c r="N102" s="33">
        <f t="shared" si="28"/>
        <v>247.00960000000001</v>
      </c>
      <c r="O102" s="32">
        <f t="shared" si="29"/>
        <v>1</v>
      </c>
      <c r="P102" s="32" t="str">
        <f t="shared" ca="1" si="30"/>
        <v>Y</v>
      </c>
      <c r="Q102" s="34" t="s">
        <v>36</v>
      </c>
      <c r="R102" s="35">
        <f t="shared" si="31"/>
        <v>0</v>
      </c>
      <c r="S102" s="36">
        <f t="shared" si="32"/>
        <v>247.24699999999999</v>
      </c>
      <c r="T102" s="36">
        <f t="shared" si="33"/>
        <v>247.24700000000001</v>
      </c>
      <c r="U102" s="35">
        <f t="shared" si="34"/>
        <v>0</v>
      </c>
      <c r="V102" s="35">
        <f t="shared" si="35"/>
        <v>247.24700000000001</v>
      </c>
      <c r="W102" s="29">
        <v>247</v>
      </c>
      <c r="X102" s="27"/>
      <c r="Y102" s="27"/>
      <c r="Z102" s="27"/>
      <c r="AA102" s="27"/>
      <c r="AB102" s="27"/>
      <c r="AJ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 ht="15">
      <c r="A103" s="1">
        <v>14</v>
      </c>
      <c r="B103" s="1">
        <v>14</v>
      </c>
      <c r="C103" s="62" t="s">
        <v>148</v>
      </c>
      <c r="D103" s="29" t="s">
        <v>40</v>
      </c>
      <c r="E103" s="29">
        <v>242</v>
      </c>
      <c r="F103" s="27"/>
      <c r="G103" s="27"/>
      <c r="H103" s="27"/>
      <c r="I103" s="27"/>
      <c r="J103" s="27"/>
      <c r="K103" s="32">
        <f t="shared" si="27"/>
        <v>242</v>
      </c>
      <c r="L103" s="32" t="s">
        <v>761</v>
      </c>
      <c r="M103" s="32"/>
      <c r="N103" s="33">
        <f t="shared" si="28"/>
        <v>242.00970000000001</v>
      </c>
      <c r="O103" s="32">
        <f t="shared" si="29"/>
        <v>1</v>
      </c>
      <c r="P103" s="32" t="str">
        <f t="shared" ca="1" si="30"/>
        <v>Y</v>
      </c>
      <c r="Q103" s="34" t="s">
        <v>36</v>
      </c>
      <c r="R103" s="35">
        <f t="shared" si="31"/>
        <v>0</v>
      </c>
      <c r="S103" s="36">
        <f t="shared" si="32"/>
        <v>242.24199999999996</v>
      </c>
      <c r="T103" s="36">
        <f t="shared" si="33"/>
        <v>242.24199999999999</v>
      </c>
      <c r="U103" s="35">
        <f t="shared" si="34"/>
        <v>0</v>
      </c>
      <c r="V103" s="35">
        <f t="shared" si="35"/>
        <v>242.24199999999999</v>
      </c>
      <c r="W103" s="29">
        <v>242</v>
      </c>
      <c r="X103" s="27"/>
      <c r="Y103" s="27"/>
      <c r="Z103" s="27"/>
      <c r="AA103" s="27"/>
      <c r="AB103" s="27"/>
      <c r="AJ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 ht="15">
      <c r="A104" s="1">
        <v>15</v>
      </c>
      <c r="B104" s="1">
        <v>15</v>
      </c>
      <c r="C104" s="62" t="s">
        <v>152</v>
      </c>
      <c r="D104" s="29" t="s">
        <v>40</v>
      </c>
      <c r="E104" s="29">
        <v>239</v>
      </c>
      <c r="F104" s="27"/>
      <c r="G104" s="27"/>
      <c r="H104" s="27"/>
      <c r="I104" s="27"/>
      <c r="J104" s="27"/>
      <c r="K104" s="32">
        <f t="shared" si="27"/>
        <v>239</v>
      </c>
      <c r="L104" s="32" t="s">
        <v>761</v>
      </c>
      <c r="M104" s="32"/>
      <c r="N104" s="33">
        <f t="shared" si="28"/>
        <v>239.00980000000001</v>
      </c>
      <c r="O104" s="32">
        <f t="shared" si="29"/>
        <v>1</v>
      </c>
      <c r="P104" s="32" t="str">
        <f t="shared" ca="1" si="30"/>
        <v>Y</v>
      </c>
      <c r="Q104" s="34" t="s">
        <v>36</v>
      </c>
      <c r="R104" s="35">
        <f t="shared" si="31"/>
        <v>0</v>
      </c>
      <c r="S104" s="36">
        <f t="shared" si="32"/>
        <v>239.23899999999998</v>
      </c>
      <c r="T104" s="36">
        <f t="shared" si="33"/>
        <v>239.239</v>
      </c>
      <c r="U104" s="35">
        <f t="shared" si="34"/>
        <v>0</v>
      </c>
      <c r="V104" s="35">
        <f t="shared" si="35"/>
        <v>239.239</v>
      </c>
      <c r="W104" s="29">
        <v>239</v>
      </c>
      <c r="X104" s="27"/>
      <c r="Y104" s="27"/>
      <c r="Z104" s="27"/>
      <c r="AA104" s="27"/>
      <c r="AB104" s="27"/>
      <c r="AJ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ht="15">
      <c r="A105" s="1">
        <v>16</v>
      </c>
      <c r="B105" s="1">
        <v>16</v>
      </c>
      <c r="C105" s="62" t="s">
        <v>154</v>
      </c>
      <c r="D105" s="29" t="s">
        <v>91</v>
      </c>
      <c r="E105" s="29">
        <v>237</v>
      </c>
      <c r="F105" s="27"/>
      <c r="G105" s="27"/>
      <c r="H105" s="27"/>
      <c r="I105" s="27"/>
      <c r="J105" s="27"/>
      <c r="K105" s="32">
        <f t="shared" si="27"/>
        <v>237</v>
      </c>
      <c r="L105" s="32" t="s">
        <v>761</v>
      </c>
      <c r="M105" s="32"/>
      <c r="N105" s="33">
        <f t="shared" si="28"/>
        <v>237.00989999999999</v>
      </c>
      <c r="O105" s="32">
        <f t="shared" si="29"/>
        <v>1</v>
      </c>
      <c r="P105" s="32" t="str">
        <f t="shared" ca="1" si="30"/>
        <v>Y</v>
      </c>
      <c r="Q105" s="34" t="s">
        <v>36</v>
      </c>
      <c r="R105" s="35">
        <f t="shared" si="31"/>
        <v>0</v>
      </c>
      <c r="S105" s="36">
        <f t="shared" si="32"/>
        <v>237.23699999999997</v>
      </c>
      <c r="T105" s="36">
        <f t="shared" si="33"/>
        <v>237.23699999999999</v>
      </c>
      <c r="U105" s="35">
        <f t="shared" si="34"/>
        <v>0</v>
      </c>
      <c r="V105" s="35">
        <f t="shared" si="35"/>
        <v>237.23699999999999</v>
      </c>
      <c r="W105" s="29">
        <v>237</v>
      </c>
      <c r="X105" s="27"/>
      <c r="Y105" s="27"/>
      <c r="Z105" s="27"/>
      <c r="AA105" s="27"/>
      <c r="AB105" s="27"/>
      <c r="AJ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 ht="15">
      <c r="A106" s="1">
        <v>17</v>
      </c>
      <c r="B106" s="1">
        <v>17</v>
      </c>
      <c r="C106" s="62" t="s">
        <v>155</v>
      </c>
      <c r="D106" s="29" t="s">
        <v>157</v>
      </c>
      <c r="E106" s="29">
        <v>236</v>
      </c>
      <c r="F106" s="27"/>
      <c r="G106" s="27"/>
      <c r="H106" s="27"/>
      <c r="I106" s="27"/>
      <c r="J106" s="27"/>
      <c r="K106" s="32">
        <f t="shared" si="27"/>
        <v>236</v>
      </c>
      <c r="L106" s="32" t="s">
        <v>761</v>
      </c>
      <c r="M106" s="32"/>
      <c r="N106" s="33">
        <f t="shared" si="28"/>
        <v>236.01</v>
      </c>
      <c r="O106" s="32">
        <f t="shared" si="29"/>
        <v>1</v>
      </c>
      <c r="P106" s="32" t="str">
        <f t="shared" ca="1" si="30"/>
        <v>Y</v>
      </c>
      <c r="Q106" s="34" t="s">
        <v>36</v>
      </c>
      <c r="R106" s="35">
        <f t="shared" si="31"/>
        <v>0</v>
      </c>
      <c r="S106" s="36">
        <f t="shared" si="32"/>
        <v>236.23599999999996</v>
      </c>
      <c r="T106" s="36">
        <f t="shared" si="33"/>
        <v>236.23599999999999</v>
      </c>
      <c r="U106" s="35">
        <f t="shared" si="34"/>
        <v>0</v>
      </c>
      <c r="V106" s="35">
        <f t="shared" si="35"/>
        <v>236.23599999999999</v>
      </c>
      <c r="W106" s="29">
        <v>236</v>
      </c>
      <c r="X106" s="27"/>
      <c r="Y106" s="27"/>
      <c r="Z106" s="27"/>
      <c r="AA106" s="27"/>
      <c r="AB106" s="27"/>
      <c r="AJ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 ht="15">
      <c r="A107" s="1">
        <v>18</v>
      </c>
      <c r="B107" s="1">
        <v>18</v>
      </c>
      <c r="C107" s="62" t="s">
        <v>160</v>
      </c>
      <c r="D107" s="29" t="s">
        <v>32</v>
      </c>
      <c r="E107" s="29">
        <v>235</v>
      </c>
      <c r="F107" s="27"/>
      <c r="G107" s="27"/>
      <c r="H107" s="27"/>
      <c r="I107" s="27"/>
      <c r="J107" s="27"/>
      <c r="K107" s="32">
        <f t="shared" si="27"/>
        <v>235</v>
      </c>
      <c r="L107" s="32" t="s">
        <v>761</v>
      </c>
      <c r="M107" s="32"/>
      <c r="N107" s="33">
        <f t="shared" si="28"/>
        <v>235.01009999999999</v>
      </c>
      <c r="O107" s="32">
        <f t="shared" si="29"/>
        <v>1</v>
      </c>
      <c r="P107" s="32" t="str">
        <f t="shared" ca="1" si="30"/>
        <v>Y</v>
      </c>
      <c r="Q107" s="34" t="s">
        <v>36</v>
      </c>
      <c r="R107" s="35">
        <f t="shared" si="31"/>
        <v>0</v>
      </c>
      <c r="S107" s="36">
        <f t="shared" si="32"/>
        <v>235.23499999999999</v>
      </c>
      <c r="T107" s="36">
        <f t="shared" si="33"/>
        <v>235.23500000000001</v>
      </c>
      <c r="U107" s="35">
        <f t="shared" si="34"/>
        <v>0</v>
      </c>
      <c r="V107" s="35">
        <f t="shared" si="35"/>
        <v>235.23500000000001</v>
      </c>
      <c r="W107" s="29">
        <v>235</v>
      </c>
      <c r="X107" s="27"/>
      <c r="Y107" s="27"/>
      <c r="Z107" s="27"/>
      <c r="AA107" s="27"/>
      <c r="AB107" s="27"/>
      <c r="AJ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 ht="15">
      <c r="A108" s="1">
        <v>19</v>
      </c>
      <c r="B108" s="1">
        <v>19</v>
      </c>
      <c r="C108" s="62" t="s">
        <v>177</v>
      </c>
      <c r="D108" s="29" t="s">
        <v>40</v>
      </c>
      <c r="E108" s="29">
        <v>222</v>
      </c>
      <c r="F108" s="27"/>
      <c r="G108" s="27"/>
      <c r="H108" s="27"/>
      <c r="I108" s="27"/>
      <c r="J108" s="27"/>
      <c r="K108" s="32">
        <f t="shared" si="27"/>
        <v>222</v>
      </c>
      <c r="L108" s="32" t="s">
        <v>761</v>
      </c>
      <c r="M108" s="32"/>
      <c r="N108" s="33">
        <f t="shared" si="28"/>
        <v>222.0102</v>
      </c>
      <c r="O108" s="32">
        <f t="shared" si="29"/>
        <v>1</v>
      </c>
      <c r="P108" s="32" t="str">
        <f t="shared" ca="1" si="30"/>
        <v>Y</v>
      </c>
      <c r="Q108" s="34" t="s">
        <v>36</v>
      </c>
      <c r="R108" s="35">
        <f t="shared" si="31"/>
        <v>0</v>
      </c>
      <c r="S108" s="36">
        <f t="shared" si="32"/>
        <v>222.22199999999998</v>
      </c>
      <c r="T108" s="36">
        <f t="shared" si="33"/>
        <v>222.22200000000001</v>
      </c>
      <c r="U108" s="35">
        <f t="shared" si="34"/>
        <v>0</v>
      </c>
      <c r="V108" s="35">
        <f t="shared" si="35"/>
        <v>222.22200000000001</v>
      </c>
      <c r="W108" s="29">
        <v>222</v>
      </c>
      <c r="X108" s="27"/>
      <c r="Y108" s="27"/>
      <c r="Z108" s="27"/>
      <c r="AA108" s="27"/>
      <c r="AB108" s="27"/>
      <c r="AJ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 ht="15">
      <c r="A109" s="1">
        <v>20</v>
      </c>
      <c r="B109" s="1">
        <v>20</v>
      </c>
      <c r="C109" s="62" t="s">
        <v>184</v>
      </c>
      <c r="D109" s="29" t="s">
        <v>91</v>
      </c>
      <c r="E109" s="29">
        <v>218</v>
      </c>
      <c r="F109" s="27"/>
      <c r="G109" s="27"/>
      <c r="H109" s="27"/>
      <c r="I109" s="27"/>
      <c r="J109" s="27"/>
      <c r="K109" s="32">
        <f t="shared" si="27"/>
        <v>218</v>
      </c>
      <c r="L109" s="32" t="s">
        <v>761</v>
      </c>
      <c r="M109" s="32"/>
      <c r="N109" s="33">
        <f t="shared" si="28"/>
        <v>218.0103</v>
      </c>
      <c r="O109" s="32">
        <f t="shared" si="29"/>
        <v>1</v>
      </c>
      <c r="P109" s="32" t="str">
        <f t="shared" ca="1" si="30"/>
        <v>Y</v>
      </c>
      <c r="Q109" s="34" t="s">
        <v>36</v>
      </c>
      <c r="R109" s="35">
        <f t="shared" si="31"/>
        <v>0</v>
      </c>
      <c r="S109" s="36">
        <f t="shared" si="32"/>
        <v>218.21799999999999</v>
      </c>
      <c r="T109" s="36">
        <f t="shared" si="33"/>
        <v>218.21799999999999</v>
      </c>
      <c r="U109" s="35">
        <f t="shared" si="34"/>
        <v>0</v>
      </c>
      <c r="V109" s="35">
        <f t="shared" si="35"/>
        <v>218.21799999999999</v>
      </c>
      <c r="W109" s="29">
        <v>218</v>
      </c>
      <c r="X109" s="27"/>
      <c r="Y109" s="27"/>
      <c r="Z109" s="27"/>
      <c r="AA109" s="27"/>
      <c r="AB109" s="27"/>
      <c r="AJ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 ht="15">
      <c r="A110" s="1">
        <v>21</v>
      </c>
      <c r="B110" s="1">
        <v>21</v>
      </c>
      <c r="C110" s="62" t="s">
        <v>223</v>
      </c>
      <c r="D110" s="29" t="s">
        <v>69</v>
      </c>
      <c r="E110" s="29">
        <v>198</v>
      </c>
      <c r="F110" s="27"/>
      <c r="G110" s="27"/>
      <c r="H110" s="27"/>
      <c r="I110" s="27"/>
      <c r="J110" s="27"/>
      <c r="K110" s="32">
        <f t="shared" si="27"/>
        <v>198</v>
      </c>
      <c r="L110" s="32" t="s">
        <v>761</v>
      </c>
      <c r="M110" s="32"/>
      <c r="N110" s="33">
        <f t="shared" si="28"/>
        <v>198.0104</v>
      </c>
      <c r="O110" s="32">
        <f t="shared" si="29"/>
        <v>1</v>
      </c>
      <c r="P110" s="32" t="str">
        <f t="shared" ca="1" si="30"/>
        <v>Y</v>
      </c>
      <c r="Q110" s="34" t="s">
        <v>36</v>
      </c>
      <c r="R110" s="35">
        <f t="shared" si="31"/>
        <v>0</v>
      </c>
      <c r="S110" s="36">
        <f t="shared" si="32"/>
        <v>198.19799999999998</v>
      </c>
      <c r="T110" s="36">
        <f t="shared" si="33"/>
        <v>198.19800000000001</v>
      </c>
      <c r="U110" s="35">
        <f t="shared" si="34"/>
        <v>0</v>
      </c>
      <c r="V110" s="35">
        <f t="shared" si="35"/>
        <v>198.19800000000001</v>
      </c>
      <c r="W110" s="29">
        <v>198</v>
      </c>
      <c r="X110" s="27"/>
      <c r="Y110" s="27"/>
      <c r="Z110" s="27"/>
      <c r="AA110" s="27"/>
      <c r="AB110" s="27"/>
      <c r="AJ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 ht="15">
      <c r="A111" s="1">
        <v>22</v>
      </c>
      <c r="B111" s="1">
        <v>22</v>
      </c>
      <c r="C111" s="62" t="s">
        <v>270</v>
      </c>
      <c r="D111" s="29" t="s">
        <v>54</v>
      </c>
      <c r="E111" s="29">
        <v>169</v>
      </c>
      <c r="F111" s="27"/>
      <c r="G111" s="27"/>
      <c r="H111" s="27"/>
      <c r="I111" s="27"/>
      <c r="J111" s="27"/>
      <c r="K111" s="32">
        <f t="shared" si="27"/>
        <v>169</v>
      </c>
      <c r="L111" s="32" t="s">
        <v>761</v>
      </c>
      <c r="M111" s="32"/>
      <c r="N111" s="33">
        <f t="shared" si="28"/>
        <v>169.01050000000001</v>
      </c>
      <c r="O111" s="32">
        <f t="shared" si="29"/>
        <v>1</v>
      </c>
      <c r="P111" s="32" t="str">
        <f t="shared" ca="1" si="30"/>
        <v>Y</v>
      </c>
      <c r="Q111" s="34" t="s">
        <v>36</v>
      </c>
      <c r="R111" s="35">
        <f t="shared" si="31"/>
        <v>0</v>
      </c>
      <c r="S111" s="36">
        <f t="shared" si="32"/>
        <v>169.16899999999998</v>
      </c>
      <c r="T111" s="36">
        <f t="shared" si="33"/>
        <v>169.16900000000001</v>
      </c>
      <c r="U111" s="35">
        <f t="shared" si="34"/>
        <v>0</v>
      </c>
      <c r="V111" s="35">
        <f t="shared" si="35"/>
        <v>169.16900000000001</v>
      </c>
      <c r="W111" s="29">
        <v>169</v>
      </c>
      <c r="X111" s="27"/>
      <c r="Y111" s="27"/>
      <c r="Z111" s="27"/>
      <c r="AA111" s="27"/>
      <c r="AB111" s="27"/>
      <c r="AJ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 ht="15">
      <c r="A112" s="1">
        <v>23</v>
      </c>
      <c r="B112" s="1">
        <v>23</v>
      </c>
      <c r="C112" s="62" t="s">
        <v>281</v>
      </c>
      <c r="D112" s="29" t="s">
        <v>40</v>
      </c>
      <c r="E112" s="29">
        <v>163</v>
      </c>
      <c r="F112" s="27"/>
      <c r="G112" s="27"/>
      <c r="H112" s="27"/>
      <c r="I112" s="27"/>
      <c r="J112" s="27"/>
      <c r="K112" s="32">
        <f t="shared" si="27"/>
        <v>163</v>
      </c>
      <c r="L112" s="32" t="s">
        <v>761</v>
      </c>
      <c r="M112" s="32"/>
      <c r="N112" s="33">
        <f t="shared" si="28"/>
        <v>163.01060000000001</v>
      </c>
      <c r="O112" s="32">
        <f t="shared" si="29"/>
        <v>1</v>
      </c>
      <c r="P112" s="32" t="str">
        <f t="shared" ca="1" si="30"/>
        <v>Y</v>
      </c>
      <c r="Q112" s="34" t="s">
        <v>36</v>
      </c>
      <c r="R112" s="35">
        <f t="shared" si="31"/>
        <v>0</v>
      </c>
      <c r="S112" s="36">
        <f t="shared" si="32"/>
        <v>163.16299999999998</v>
      </c>
      <c r="T112" s="36">
        <f t="shared" si="33"/>
        <v>163.16300000000001</v>
      </c>
      <c r="U112" s="35">
        <f t="shared" si="34"/>
        <v>0</v>
      </c>
      <c r="V112" s="35">
        <f t="shared" si="35"/>
        <v>163.16300000000001</v>
      </c>
      <c r="W112" s="29">
        <v>163</v>
      </c>
      <c r="X112" s="27"/>
      <c r="Y112" s="27"/>
      <c r="Z112" s="27"/>
      <c r="AA112" s="27"/>
      <c r="AB112" s="27"/>
      <c r="AJ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 ht="15">
      <c r="A113" s="1">
        <v>24</v>
      </c>
      <c r="B113" s="1">
        <v>24</v>
      </c>
      <c r="C113" s="62" t="s">
        <v>300</v>
      </c>
      <c r="D113" s="29" t="s">
        <v>91</v>
      </c>
      <c r="E113" s="29">
        <v>152</v>
      </c>
      <c r="F113" s="27"/>
      <c r="G113" s="27"/>
      <c r="H113" s="27"/>
      <c r="I113" s="27"/>
      <c r="J113" s="27"/>
      <c r="K113" s="32">
        <f t="shared" si="27"/>
        <v>152</v>
      </c>
      <c r="L113" s="32" t="s">
        <v>761</v>
      </c>
      <c r="M113" s="32"/>
      <c r="N113" s="33">
        <f t="shared" si="28"/>
        <v>152.01070000000001</v>
      </c>
      <c r="O113" s="32">
        <f t="shared" si="29"/>
        <v>1</v>
      </c>
      <c r="P113" s="32" t="str">
        <f t="shared" ca="1" si="30"/>
        <v>Y</v>
      </c>
      <c r="Q113" s="34" t="s">
        <v>36</v>
      </c>
      <c r="R113" s="35">
        <f t="shared" si="31"/>
        <v>0</v>
      </c>
      <c r="S113" s="36">
        <f t="shared" si="32"/>
        <v>152.15199999999999</v>
      </c>
      <c r="T113" s="36">
        <f t="shared" si="33"/>
        <v>152.15199999999999</v>
      </c>
      <c r="U113" s="35">
        <f t="shared" si="34"/>
        <v>0</v>
      </c>
      <c r="V113" s="35">
        <f t="shared" si="35"/>
        <v>152.15199999999999</v>
      </c>
      <c r="W113" s="29">
        <v>152</v>
      </c>
      <c r="X113" s="27"/>
      <c r="Y113" s="27"/>
      <c r="Z113" s="27"/>
      <c r="AA113" s="27"/>
      <c r="AB113" s="27"/>
      <c r="AJ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 ht="15">
      <c r="A114" s="1">
        <v>25</v>
      </c>
      <c r="B114" s="1">
        <v>25</v>
      </c>
      <c r="C114" s="62" t="s">
        <v>304</v>
      </c>
      <c r="D114" s="29" t="s">
        <v>75</v>
      </c>
      <c r="E114" s="29">
        <v>150</v>
      </c>
      <c r="F114" s="27"/>
      <c r="G114" s="27"/>
      <c r="H114" s="27"/>
      <c r="I114" s="27"/>
      <c r="J114" s="27"/>
      <c r="K114" s="32">
        <f t="shared" si="27"/>
        <v>150</v>
      </c>
      <c r="L114" s="32" t="s">
        <v>761</v>
      </c>
      <c r="M114" s="32"/>
      <c r="N114" s="33">
        <f t="shared" si="28"/>
        <v>150.01079999999999</v>
      </c>
      <c r="O114" s="32">
        <f t="shared" si="29"/>
        <v>1</v>
      </c>
      <c r="P114" s="32" t="str">
        <f t="shared" ca="1" si="30"/>
        <v>Y</v>
      </c>
      <c r="Q114" s="34" t="s">
        <v>36</v>
      </c>
      <c r="R114" s="35">
        <f t="shared" si="31"/>
        <v>0</v>
      </c>
      <c r="S114" s="36">
        <f t="shared" si="32"/>
        <v>150.14999999999998</v>
      </c>
      <c r="T114" s="36">
        <f t="shared" si="33"/>
        <v>150.15</v>
      </c>
      <c r="U114" s="35">
        <f t="shared" si="34"/>
        <v>0</v>
      </c>
      <c r="V114" s="35">
        <f t="shared" si="35"/>
        <v>150.15</v>
      </c>
      <c r="W114" s="29">
        <v>150</v>
      </c>
      <c r="X114" s="27"/>
      <c r="Y114" s="27"/>
      <c r="Z114" s="27"/>
      <c r="AA114" s="27"/>
      <c r="AB114" s="27"/>
      <c r="AJ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 ht="15">
      <c r="A115" s="1">
        <v>26</v>
      </c>
      <c r="B115" s="1">
        <v>26</v>
      </c>
      <c r="C115" s="62" t="s">
        <v>311</v>
      </c>
      <c r="D115" s="29" t="s">
        <v>91</v>
      </c>
      <c r="E115" s="29">
        <v>146</v>
      </c>
      <c r="F115" s="27"/>
      <c r="G115" s="27"/>
      <c r="H115" s="27"/>
      <c r="I115" s="27"/>
      <c r="J115" s="27"/>
      <c r="K115" s="32">
        <f t="shared" si="27"/>
        <v>146</v>
      </c>
      <c r="L115" s="32" t="s">
        <v>761</v>
      </c>
      <c r="M115" s="32"/>
      <c r="N115" s="33">
        <f t="shared" si="28"/>
        <v>146.01089999999999</v>
      </c>
      <c r="O115" s="32">
        <f t="shared" si="29"/>
        <v>1</v>
      </c>
      <c r="P115" s="32" t="str">
        <f t="shared" ca="1" si="30"/>
        <v>Y</v>
      </c>
      <c r="Q115" s="34" t="s">
        <v>36</v>
      </c>
      <c r="R115" s="35">
        <f t="shared" si="31"/>
        <v>0</v>
      </c>
      <c r="S115" s="36">
        <f t="shared" si="32"/>
        <v>146.14599999999999</v>
      </c>
      <c r="T115" s="36">
        <f t="shared" si="33"/>
        <v>146.14599999999999</v>
      </c>
      <c r="U115" s="35">
        <f t="shared" si="34"/>
        <v>0</v>
      </c>
      <c r="V115" s="35">
        <f t="shared" si="35"/>
        <v>146.14599999999999</v>
      </c>
      <c r="W115" s="29">
        <v>146</v>
      </c>
      <c r="X115" s="27"/>
      <c r="Y115" s="27"/>
      <c r="Z115" s="27"/>
      <c r="AA115" s="27"/>
      <c r="AB115" s="27"/>
      <c r="AJ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ht="15">
      <c r="A116" s="1">
        <v>27</v>
      </c>
      <c r="B116" s="1">
        <v>27</v>
      </c>
      <c r="C116" s="62" t="s">
        <v>333</v>
      </c>
      <c r="D116" s="29" t="s">
        <v>171</v>
      </c>
      <c r="E116" s="29">
        <v>133</v>
      </c>
      <c r="F116" s="27"/>
      <c r="G116" s="27"/>
      <c r="H116" s="27"/>
      <c r="I116" s="27"/>
      <c r="J116" s="27"/>
      <c r="K116" s="32">
        <f t="shared" si="27"/>
        <v>133</v>
      </c>
      <c r="L116" s="32" t="s">
        <v>761</v>
      </c>
      <c r="M116" s="32"/>
      <c r="N116" s="33">
        <f t="shared" si="28"/>
        <v>133.011</v>
      </c>
      <c r="O116" s="32">
        <f t="shared" si="29"/>
        <v>1</v>
      </c>
      <c r="P116" s="32" t="str">
        <f t="shared" ca="1" si="30"/>
        <v>Y</v>
      </c>
      <c r="Q116" s="34" t="s">
        <v>36</v>
      </c>
      <c r="R116" s="35">
        <f t="shared" si="31"/>
        <v>0</v>
      </c>
      <c r="S116" s="36">
        <f t="shared" si="32"/>
        <v>133.13299999999998</v>
      </c>
      <c r="T116" s="36">
        <f t="shared" si="33"/>
        <v>133.13300000000001</v>
      </c>
      <c r="U116" s="35">
        <f t="shared" si="34"/>
        <v>0</v>
      </c>
      <c r="V116" s="35">
        <f t="shared" si="35"/>
        <v>133.13300000000001</v>
      </c>
      <c r="W116" s="29">
        <v>133</v>
      </c>
      <c r="X116" s="27"/>
      <c r="Y116" s="27"/>
      <c r="Z116" s="27"/>
      <c r="AA116" s="27"/>
      <c r="AB116" s="27"/>
      <c r="AJ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ht="15">
      <c r="A117" s="1">
        <v>28</v>
      </c>
      <c r="B117" s="1">
        <v>28</v>
      </c>
      <c r="C117" s="62" t="s">
        <v>397</v>
      </c>
      <c r="D117" s="29" t="s">
        <v>75</v>
      </c>
      <c r="E117" s="29">
        <v>101</v>
      </c>
      <c r="F117" s="27"/>
      <c r="G117" s="27"/>
      <c r="H117" s="27"/>
      <c r="I117" s="27"/>
      <c r="J117" s="27"/>
      <c r="K117" s="32">
        <f t="shared" si="27"/>
        <v>101</v>
      </c>
      <c r="L117" s="32" t="s">
        <v>761</v>
      </c>
      <c r="M117" s="32"/>
      <c r="N117" s="33">
        <f t="shared" si="28"/>
        <v>101.0111</v>
      </c>
      <c r="O117" s="32">
        <f t="shared" si="29"/>
        <v>1</v>
      </c>
      <c r="P117" s="32" t="str">
        <f t="shared" ca="1" si="30"/>
        <v>Y</v>
      </c>
      <c r="Q117" s="34" t="s">
        <v>36</v>
      </c>
      <c r="R117" s="35">
        <f t="shared" si="31"/>
        <v>0</v>
      </c>
      <c r="S117" s="36">
        <f t="shared" si="32"/>
        <v>101.10099999999998</v>
      </c>
      <c r="T117" s="36">
        <f t="shared" si="33"/>
        <v>101.101</v>
      </c>
      <c r="U117" s="35">
        <f t="shared" si="34"/>
        <v>0</v>
      </c>
      <c r="V117" s="35">
        <f t="shared" si="35"/>
        <v>101.101</v>
      </c>
      <c r="W117" s="29">
        <v>101</v>
      </c>
      <c r="X117" s="27"/>
      <c r="Y117" s="27"/>
      <c r="Z117" s="27"/>
      <c r="AA117" s="27"/>
      <c r="AB117" s="27"/>
      <c r="AJ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ht="3" customHeight="1">
      <c r="A118" s="62"/>
      <c r="B118" s="1"/>
      <c r="C118" s="62"/>
      <c r="D118" s="29"/>
      <c r="E118" s="29"/>
      <c r="F118" s="27"/>
      <c r="G118" s="27"/>
      <c r="H118" s="27"/>
      <c r="I118" s="27"/>
      <c r="J118" s="27"/>
      <c r="K118" s="32"/>
      <c r="L118" s="27"/>
      <c r="M118" s="27"/>
      <c r="N118" s="32"/>
      <c r="O118" s="27"/>
      <c r="P118" s="27"/>
      <c r="R118" s="63"/>
      <c r="S118" s="63"/>
      <c r="T118" s="63"/>
      <c r="U118" s="63"/>
      <c r="V118" s="35"/>
      <c r="W118" s="29"/>
      <c r="X118" s="29"/>
      <c r="Y118" s="27"/>
      <c r="Z118" s="27"/>
      <c r="AA118" s="27"/>
      <c r="AB118" s="27"/>
      <c r="AJ118" s="26"/>
      <c r="AK118" s="26"/>
      <c r="AL118" s="40"/>
      <c r="AM118" s="40"/>
      <c r="AN118" s="40"/>
      <c r="AO118" s="40"/>
      <c r="AP118" s="40"/>
      <c r="AQ118" s="40"/>
      <c r="AR118" s="30"/>
      <c r="AS118" s="26"/>
      <c r="AT118" s="1"/>
    </row>
    <row r="119" spans="1:46" s="26" customFormat="1">
      <c r="A119" s="2"/>
      <c r="B119" s="2"/>
      <c r="C119" s="2"/>
      <c r="D119" s="27"/>
      <c r="E119" s="27"/>
      <c r="F119" s="27"/>
      <c r="G119" s="27"/>
      <c r="H119" s="27"/>
      <c r="I119" s="27"/>
      <c r="J119" s="27"/>
      <c r="K119" s="32"/>
      <c r="L119" s="27"/>
      <c r="M119" s="27"/>
      <c r="N119" s="32"/>
      <c r="O119" s="27"/>
      <c r="P119" s="27"/>
      <c r="R119" s="63"/>
      <c r="S119" s="63"/>
      <c r="T119" s="63"/>
      <c r="U119" s="63"/>
      <c r="V119" s="35"/>
      <c r="W119" s="29"/>
      <c r="X119" s="29"/>
      <c r="Y119" s="27"/>
      <c r="Z119" s="27"/>
      <c r="AA119" s="27"/>
      <c r="AB119" s="27"/>
      <c r="AH119" s="2"/>
      <c r="AI119" s="2"/>
      <c r="AL119" s="40"/>
      <c r="AM119" s="40"/>
      <c r="AN119" s="40"/>
      <c r="AO119" s="40"/>
      <c r="AP119" s="40"/>
      <c r="AQ119" s="40"/>
      <c r="AR119" s="52"/>
      <c r="AT119" s="1"/>
    </row>
    <row r="120" spans="1:46" s="26" customFormat="1" ht="15">
      <c r="A120" s="61"/>
      <c r="B120" s="61"/>
      <c r="C120" s="61" t="s">
        <v>55</v>
      </c>
      <c r="D120" s="27"/>
      <c r="E120" s="27"/>
      <c r="F120" s="27"/>
      <c r="G120" s="27"/>
      <c r="H120" s="27"/>
      <c r="I120" s="27"/>
      <c r="J120" s="27"/>
      <c r="K120" s="32"/>
      <c r="L120" s="27"/>
      <c r="M120" s="27"/>
      <c r="N120" s="32"/>
      <c r="O120" s="27"/>
      <c r="P120" s="27"/>
      <c r="Q120" s="54" t="str">
        <f>C120</f>
        <v>M50</v>
      </c>
      <c r="R120" s="63"/>
      <c r="S120" s="63"/>
      <c r="T120" s="63"/>
      <c r="U120" s="63"/>
      <c r="V120" s="35"/>
      <c r="W120" s="29"/>
      <c r="X120" s="29"/>
      <c r="Y120" s="27"/>
      <c r="Z120" s="27"/>
      <c r="AA120" s="27"/>
      <c r="AB120" s="27"/>
      <c r="AH120" s="2"/>
      <c r="AI120" s="2"/>
      <c r="AL120" s="40"/>
      <c r="AM120" s="40"/>
      <c r="AN120" s="40"/>
      <c r="AO120" s="38">
        <v>858</v>
      </c>
      <c r="AP120" s="38">
        <v>853</v>
      </c>
      <c r="AQ120" s="38">
        <v>842</v>
      </c>
      <c r="AR120" s="52"/>
      <c r="AT120" s="1"/>
    </row>
    <row r="121" spans="1:46" s="26" customFormat="1" ht="15">
      <c r="A121" s="62">
        <v>1</v>
      </c>
      <c r="B121" s="62">
        <v>1</v>
      </c>
      <c r="C121" s="62" t="s">
        <v>52</v>
      </c>
      <c r="D121" s="29" t="s">
        <v>54</v>
      </c>
      <c r="E121" s="29">
        <v>289</v>
      </c>
      <c r="F121" s="27"/>
      <c r="G121" s="27"/>
      <c r="H121" s="27"/>
      <c r="I121" s="27"/>
      <c r="J121" s="27"/>
      <c r="K121" s="32">
        <f t="shared" ref="K121:K158" si="36">IFERROR(LARGE(E121:J121,1),0)+IF($D$5&gt;=2,IFERROR(LARGE(E121:J121,2),0),0)+IF($D$5&gt;=3,IFERROR(LARGE(E121:J121,3),0),0)+IF($D$5&gt;=4,IFERROR(LARGE(E121:J121,4),0),0)+IF($D$5&gt;=5,IFERROR(LARGE(E121:J121,5),0),0)+IF($D$5&gt;=6,IFERROR(LARGE(E121:J121,6),0),0)</f>
        <v>289</v>
      </c>
      <c r="L121" s="32" t="s">
        <v>761</v>
      </c>
      <c r="M121" s="32" t="s">
        <v>56</v>
      </c>
      <c r="N121" s="33">
        <f t="shared" ref="N121:N158" si="37">K121+(ROW(K121)-ROW(K$6))/10000</f>
        <v>289.01150000000001</v>
      </c>
      <c r="O121" s="32">
        <f t="shared" ref="O121:O158" si="38">COUNT(E121:J121)</f>
        <v>1</v>
      </c>
      <c r="P121" s="32" t="str">
        <f t="shared" ref="P121:P158" ca="1" si="39">IF(AND(O121=1,OFFSET(D121,0,P$3)&gt;0),"Y",0)</f>
        <v>Y</v>
      </c>
      <c r="Q121" s="34" t="s">
        <v>55</v>
      </c>
      <c r="R121" s="35">
        <f t="shared" ref="R121:R158" si="40">1-(Q121=Q120)</f>
        <v>0</v>
      </c>
      <c r="S121" s="36">
        <f t="shared" ref="S121:S158" si="41">IFERROR(LARGE(E121:J121,1),0)*1.001+IF($D$5&gt;=2,IFERROR(LARGE(E121:J121,2),0),0)*1.0001+IF($D$5&gt;=3,IFERROR(LARGE(E121:J121,3),0),0)*1.00001+IF($D$5&gt;=4,IFERROR(LARGE(E121:J121,4),0),0)*1.000001+IF($D$5&gt;=5,IFERROR(LARGE(E121:J121,5),0),0)*1.0000001+IF($D$5&gt;=6,IFERROR(LARGE(E121:J121,6),0),0)*1.00000001</f>
        <v>289.28899999999999</v>
      </c>
      <c r="T121" s="36">
        <f t="shared" ref="T121:T158" si="42">K121+W121/1000+IF($D$5&gt;=2,X121/10000,0)+IF($D$5&gt;=3,Y121/100000,0)+IF($D$5&gt;=4,Z121/1000000,0)+IF($D$5&gt;=5,AA121/10000000,0)+IF($D$5&gt;=6,AB121/100000000,0)</f>
        <v>289.28899999999999</v>
      </c>
      <c r="U121" s="35">
        <f t="shared" ref="U121:U158" si="43">1-(S121=T121)</f>
        <v>0</v>
      </c>
      <c r="V121" s="35">
        <f t="shared" ref="V121:V158" si="44">K121+W121/1000+X121/10000+Y121/100000+Z121/1000000+AA121/10000000+AB121/100000000</f>
        <v>289.28899999999999</v>
      </c>
      <c r="W121" s="29">
        <v>289</v>
      </c>
      <c r="X121" s="27"/>
      <c r="Y121" s="27"/>
      <c r="Z121" s="27"/>
      <c r="AA121" s="27"/>
      <c r="AB121" s="27"/>
      <c r="AH121" s="2"/>
      <c r="AI121" s="2"/>
      <c r="AL121" s="40"/>
      <c r="AM121" s="40"/>
      <c r="AN121" s="40"/>
      <c r="AO121" s="59"/>
      <c r="AP121" s="59"/>
      <c r="AQ121" s="59"/>
      <c r="AR121" s="52"/>
      <c r="AT121" s="1"/>
    </row>
    <row r="122" spans="1:46" s="26" customFormat="1" ht="15">
      <c r="A122" s="62">
        <v>2</v>
      </c>
      <c r="B122" s="62">
        <v>2</v>
      </c>
      <c r="C122" s="62" t="s">
        <v>70</v>
      </c>
      <c r="D122" s="29" t="s">
        <v>72</v>
      </c>
      <c r="E122" s="29">
        <v>283</v>
      </c>
      <c r="F122" s="27"/>
      <c r="G122" s="27"/>
      <c r="H122" s="27"/>
      <c r="I122" s="27"/>
      <c r="J122" s="27"/>
      <c r="K122" s="32">
        <f t="shared" si="36"/>
        <v>283</v>
      </c>
      <c r="L122" s="32" t="s">
        <v>761</v>
      </c>
      <c r="M122" s="32" t="s">
        <v>85</v>
      </c>
      <c r="N122" s="33">
        <f t="shared" si="37"/>
        <v>283.01159999999999</v>
      </c>
      <c r="O122" s="32">
        <f t="shared" si="38"/>
        <v>1</v>
      </c>
      <c r="P122" s="32" t="str">
        <f t="shared" ca="1" si="39"/>
        <v>Y</v>
      </c>
      <c r="Q122" s="34" t="s">
        <v>55</v>
      </c>
      <c r="R122" s="35">
        <f t="shared" si="40"/>
        <v>0</v>
      </c>
      <c r="S122" s="36">
        <f t="shared" si="41"/>
        <v>283.28299999999996</v>
      </c>
      <c r="T122" s="36">
        <f t="shared" si="42"/>
        <v>283.28300000000002</v>
      </c>
      <c r="U122" s="35">
        <f t="shared" si="43"/>
        <v>0</v>
      </c>
      <c r="V122" s="35">
        <f t="shared" si="44"/>
        <v>283.28300000000002</v>
      </c>
      <c r="W122" s="29">
        <v>283</v>
      </c>
      <c r="X122" s="27"/>
      <c r="Y122" s="27"/>
      <c r="Z122" s="27"/>
      <c r="AA122" s="27"/>
      <c r="AB122" s="27"/>
      <c r="AH122" s="2"/>
      <c r="AI122" s="2"/>
      <c r="AL122" s="40"/>
      <c r="AM122" s="40"/>
      <c r="AN122" s="40"/>
      <c r="AO122" s="59"/>
      <c r="AP122" s="59"/>
      <c r="AQ122" s="59"/>
      <c r="AR122" s="52"/>
      <c r="AT122" s="1"/>
    </row>
    <row r="123" spans="1:46" s="26" customFormat="1" ht="15">
      <c r="A123" s="62">
        <v>3</v>
      </c>
      <c r="B123" s="62">
        <v>3</v>
      </c>
      <c r="C123" s="62" t="s">
        <v>77</v>
      </c>
      <c r="D123" s="29" t="s">
        <v>40</v>
      </c>
      <c r="E123" s="29">
        <v>281</v>
      </c>
      <c r="F123" s="27"/>
      <c r="G123" s="27"/>
      <c r="H123" s="27"/>
      <c r="I123" s="27"/>
      <c r="J123" s="27"/>
      <c r="K123" s="32">
        <f t="shared" si="36"/>
        <v>281</v>
      </c>
      <c r="L123" s="32" t="s">
        <v>761</v>
      </c>
      <c r="M123" s="32" t="s">
        <v>135</v>
      </c>
      <c r="N123" s="33">
        <f t="shared" si="37"/>
        <v>281.01170000000002</v>
      </c>
      <c r="O123" s="32">
        <f t="shared" si="38"/>
        <v>1</v>
      </c>
      <c r="P123" s="32" t="str">
        <f t="shared" ca="1" si="39"/>
        <v>Y</v>
      </c>
      <c r="Q123" s="34" t="s">
        <v>55</v>
      </c>
      <c r="R123" s="35">
        <f t="shared" si="40"/>
        <v>0</v>
      </c>
      <c r="S123" s="36">
        <f t="shared" si="41"/>
        <v>281.28099999999995</v>
      </c>
      <c r="T123" s="36">
        <f t="shared" si="42"/>
        <v>281.28100000000001</v>
      </c>
      <c r="U123" s="35">
        <f t="shared" si="43"/>
        <v>0</v>
      </c>
      <c r="V123" s="35">
        <f t="shared" si="44"/>
        <v>281.28100000000001</v>
      </c>
      <c r="W123" s="29">
        <v>281</v>
      </c>
      <c r="X123" s="27"/>
      <c r="Y123" s="27"/>
      <c r="Z123" s="27"/>
      <c r="AA123" s="27"/>
      <c r="AB123" s="27"/>
      <c r="AH123" s="2"/>
      <c r="AI123" s="2"/>
      <c r="AL123" s="40"/>
      <c r="AM123" s="40"/>
      <c r="AN123" s="40"/>
      <c r="AO123" s="59"/>
      <c r="AP123" s="59"/>
      <c r="AQ123" s="59"/>
      <c r="AR123" s="52"/>
      <c r="AT123" s="1"/>
    </row>
    <row r="124" spans="1:46" s="26" customFormat="1" ht="15">
      <c r="A124" s="62">
        <v>4</v>
      </c>
      <c r="B124" s="62">
        <v>4</v>
      </c>
      <c r="C124" s="62" t="s">
        <v>84</v>
      </c>
      <c r="D124" s="29" t="s">
        <v>40</v>
      </c>
      <c r="E124" s="29">
        <v>279</v>
      </c>
      <c r="F124" s="27"/>
      <c r="G124" s="27"/>
      <c r="H124" s="27"/>
      <c r="I124" s="27"/>
      <c r="J124" s="27"/>
      <c r="K124" s="32">
        <f t="shared" si="36"/>
        <v>279</v>
      </c>
      <c r="L124" s="32" t="s">
        <v>761</v>
      </c>
      <c r="M124" s="32"/>
      <c r="N124" s="33">
        <f t="shared" si="37"/>
        <v>279.01179999999999</v>
      </c>
      <c r="O124" s="32">
        <f t="shared" si="38"/>
        <v>1</v>
      </c>
      <c r="P124" s="32" t="str">
        <f t="shared" ca="1" si="39"/>
        <v>Y</v>
      </c>
      <c r="Q124" s="34" t="s">
        <v>55</v>
      </c>
      <c r="R124" s="35">
        <f t="shared" si="40"/>
        <v>0</v>
      </c>
      <c r="S124" s="36">
        <f t="shared" si="41"/>
        <v>279.279</v>
      </c>
      <c r="T124" s="36">
        <f t="shared" si="42"/>
        <v>279.279</v>
      </c>
      <c r="U124" s="35">
        <f t="shared" si="43"/>
        <v>0</v>
      </c>
      <c r="V124" s="35">
        <f t="shared" si="44"/>
        <v>279.279</v>
      </c>
      <c r="W124" s="29">
        <v>279</v>
      </c>
      <c r="X124" s="27"/>
      <c r="Y124" s="27"/>
      <c r="Z124" s="27"/>
      <c r="AA124" s="27"/>
      <c r="AB124" s="27"/>
      <c r="AH124" s="2"/>
      <c r="AI124" s="2"/>
      <c r="AL124" s="40"/>
      <c r="AM124" s="40"/>
      <c r="AN124" s="40"/>
      <c r="AO124" s="59"/>
      <c r="AP124" s="59"/>
      <c r="AQ124" s="59"/>
      <c r="AR124" s="52"/>
      <c r="AT124" s="1"/>
    </row>
    <row r="125" spans="1:46" s="26" customFormat="1" ht="15">
      <c r="A125" s="62">
        <v>5</v>
      </c>
      <c r="B125" s="62">
        <v>5</v>
      </c>
      <c r="C125" s="62" t="s">
        <v>86</v>
      </c>
      <c r="D125" s="29" t="s">
        <v>88</v>
      </c>
      <c r="E125" s="29">
        <v>278</v>
      </c>
      <c r="F125" s="27"/>
      <c r="G125" s="27"/>
      <c r="H125" s="27"/>
      <c r="I125" s="27"/>
      <c r="J125" s="27"/>
      <c r="K125" s="32">
        <f t="shared" si="36"/>
        <v>278</v>
      </c>
      <c r="L125" s="32" t="s">
        <v>761</v>
      </c>
      <c r="M125" s="32"/>
      <c r="N125" s="33">
        <f t="shared" si="37"/>
        <v>278.01190000000003</v>
      </c>
      <c r="O125" s="32">
        <f t="shared" si="38"/>
        <v>1</v>
      </c>
      <c r="P125" s="32" t="str">
        <f t="shared" ca="1" si="39"/>
        <v>Y</v>
      </c>
      <c r="Q125" s="34" t="s">
        <v>55</v>
      </c>
      <c r="R125" s="35">
        <f t="shared" si="40"/>
        <v>0</v>
      </c>
      <c r="S125" s="36">
        <f t="shared" si="41"/>
        <v>278.27799999999996</v>
      </c>
      <c r="T125" s="36">
        <f t="shared" si="42"/>
        <v>278.27800000000002</v>
      </c>
      <c r="U125" s="35">
        <f t="shared" si="43"/>
        <v>0</v>
      </c>
      <c r="V125" s="35">
        <f t="shared" si="44"/>
        <v>278.27800000000002</v>
      </c>
      <c r="W125" s="29">
        <v>278</v>
      </c>
      <c r="X125" s="27"/>
      <c r="Y125" s="27"/>
      <c r="Z125" s="27"/>
      <c r="AA125" s="27"/>
      <c r="AB125" s="27"/>
      <c r="AH125" s="2"/>
      <c r="AI125" s="2"/>
      <c r="AL125" s="40"/>
      <c r="AM125" s="40"/>
      <c r="AN125" s="40"/>
      <c r="AO125" s="59"/>
      <c r="AP125" s="59"/>
      <c r="AQ125" s="59"/>
      <c r="AR125" s="52"/>
      <c r="AT125" s="1"/>
    </row>
    <row r="126" spans="1:46" s="26" customFormat="1" ht="15">
      <c r="A126" s="62">
        <v>6</v>
      </c>
      <c r="B126" s="62">
        <v>6</v>
      </c>
      <c r="C126" s="62" t="s">
        <v>134</v>
      </c>
      <c r="D126" s="29" t="s">
        <v>40</v>
      </c>
      <c r="E126" s="29">
        <v>251</v>
      </c>
      <c r="F126" s="27"/>
      <c r="G126" s="27"/>
      <c r="H126" s="27"/>
      <c r="I126" s="27"/>
      <c r="J126" s="27"/>
      <c r="K126" s="32">
        <f t="shared" si="36"/>
        <v>251</v>
      </c>
      <c r="L126" s="32" t="s">
        <v>761</v>
      </c>
      <c r="M126" s="32"/>
      <c r="N126" s="33">
        <f t="shared" si="37"/>
        <v>251.012</v>
      </c>
      <c r="O126" s="32">
        <f t="shared" si="38"/>
        <v>1</v>
      </c>
      <c r="P126" s="32" t="str">
        <f t="shared" ca="1" si="39"/>
        <v>Y</v>
      </c>
      <c r="Q126" s="34" t="s">
        <v>55</v>
      </c>
      <c r="R126" s="35">
        <f t="shared" si="40"/>
        <v>0</v>
      </c>
      <c r="S126" s="36">
        <f t="shared" si="41"/>
        <v>251.25099999999998</v>
      </c>
      <c r="T126" s="36">
        <f t="shared" si="42"/>
        <v>251.251</v>
      </c>
      <c r="U126" s="35">
        <f t="shared" si="43"/>
        <v>0</v>
      </c>
      <c r="V126" s="35">
        <f t="shared" si="44"/>
        <v>251.251</v>
      </c>
      <c r="W126" s="29">
        <v>251</v>
      </c>
      <c r="X126" s="27"/>
      <c r="Y126" s="27"/>
      <c r="Z126" s="27"/>
      <c r="AA126" s="27"/>
      <c r="AB126" s="27"/>
      <c r="AH126" s="2"/>
      <c r="AI126" s="2"/>
      <c r="AL126" s="40"/>
      <c r="AM126" s="40"/>
      <c r="AN126" s="40"/>
      <c r="AO126" s="59"/>
      <c r="AP126" s="59"/>
      <c r="AQ126" s="59"/>
      <c r="AR126" s="52"/>
      <c r="AT126" s="1"/>
    </row>
    <row r="127" spans="1:46" s="26" customFormat="1" ht="15">
      <c r="A127" s="62">
        <v>7</v>
      </c>
      <c r="B127" s="62">
        <v>7</v>
      </c>
      <c r="C127" s="62" t="s">
        <v>138</v>
      </c>
      <c r="D127" s="29" t="s">
        <v>69</v>
      </c>
      <c r="E127" s="29">
        <v>249</v>
      </c>
      <c r="F127" s="27"/>
      <c r="G127" s="27"/>
      <c r="H127" s="27"/>
      <c r="I127" s="27"/>
      <c r="J127" s="27"/>
      <c r="K127" s="32">
        <f t="shared" si="36"/>
        <v>249</v>
      </c>
      <c r="L127" s="32" t="s">
        <v>761</v>
      </c>
      <c r="M127" s="32"/>
      <c r="N127" s="33">
        <f t="shared" si="37"/>
        <v>249.0121</v>
      </c>
      <c r="O127" s="32">
        <f t="shared" si="38"/>
        <v>1</v>
      </c>
      <c r="P127" s="32" t="str">
        <f t="shared" ca="1" si="39"/>
        <v>Y</v>
      </c>
      <c r="Q127" s="34" t="s">
        <v>55</v>
      </c>
      <c r="R127" s="35">
        <f t="shared" si="40"/>
        <v>0</v>
      </c>
      <c r="S127" s="36">
        <f t="shared" si="41"/>
        <v>249.24899999999997</v>
      </c>
      <c r="T127" s="36">
        <f t="shared" si="42"/>
        <v>249.249</v>
      </c>
      <c r="U127" s="35">
        <f t="shared" si="43"/>
        <v>0</v>
      </c>
      <c r="V127" s="35">
        <f t="shared" si="44"/>
        <v>249.249</v>
      </c>
      <c r="W127" s="29">
        <v>249</v>
      </c>
      <c r="X127" s="27"/>
      <c r="Y127" s="27"/>
      <c r="Z127" s="27"/>
      <c r="AA127" s="27"/>
      <c r="AB127" s="27"/>
      <c r="AH127" s="2"/>
      <c r="AI127" s="2"/>
      <c r="AL127" s="40"/>
      <c r="AM127" s="40"/>
      <c r="AN127" s="40"/>
      <c r="AO127" s="59"/>
      <c r="AP127" s="59"/>
      <c r="AQ127" s="59"/>
      <c r="AR127" s="52"/>
      <c r="AT127" s="1"/>
    </row>
    <row r="128" spans="1:46" s="26" customFormat="1" ht="15">
      <c r="A128" s="62">
        <v>8</v>
      </c>
      <c r="B128" s="62">
        <v>8</v>
      </c>
      <c r="C128" s="62" t="s">
        <v>145</v>
      </c>
      <c r="D128" s="29" t="s">
        <v>72</v>
      </c>
      <c r="E128" s="29">
        <v>245</v>
      </c>
      <c r="F128" s="27"/>
      <c r="G128" s="27"/>
      <c r="H128" s="27"/>
      <c r="I128" s="27"/>
      <c r="J128" s="27"/>
      <c r="K128" s="32">
        <f t="shared" si="36"/>
        <v>245</v>
      </c>
      <c r="L128" s="32" t="s">
        <v>761</v>
      </c>
      <c r="M128" s="32"/>
      <c r="N128" s="33">
        <f t="shared" si="37"/>
        <v>245.01220000000001</v>
      </c>
      <c r="O128" s="32">
        <f t="shared" si="38"/>
        <v>1</v>
      </c>
      <c r="P128" s="32" t="str">
        <f t="shared" ca="1" si="39"/>
        <v>Y</v>
      </c>
      <c r="Q128" s="34" t="s">
        <v>55</v>
      </c>
      <c r="R128" s="35">
        <f t="shared" si="40"/>
        <v>0</v>
      </c>
      <c r="S128" s="36">
        <f t="shared" si="41"/>
        <v>245.24499999999998</v>
      </c>
      <c r="T128" s="36">
        <f t="shared" si="42"/>
        <v>245.245</v>
      </c>
      <c r="U128" s="35">
        <f t="shared" si="43"/>
        <v>0</v>
      </c>
      <c r="V128" s="35">
        <f t="shared" si="44"/>
        <v>245.245</v>
      </c>
      <c r="W128" s="29">
        <v>245</v>
      </c>
      <c r="X128" s="27"/>
      <c r="Y128" s="27"/>
      <c r="Z128" s="27"/>
      <c r="AA128" s="27"/>
      <c r="AB128" s="27"/>
      <c r="AH128" s="2"/>
      <c r="AI128" s="2"/>
      <c r="AL128" s="40"/>
      <c r="AM128" s="40"/>
      <c r="AN128" s="40"/>
      <c r="AO128" s="59"/>
      <c r="AP128" s="59"/>
      <c r="AQ128" s="59"/>
      <c r="AR128" s="52"/>
      <c r="AT128" s="1"/>
    </row>
    <row r="129" spans="1:46" s="26" customFormat="1" ht="15">
      <c r="A129" s="62">
        <v>9</v>
      </c>
      <c r="B129" s="62">
        <v>9</v>
      </c>
      <c r="C129" s="62" t="s">
        <v>151</v>
      </c>
      <c r="D129" s="29" t="s">
        <v>32</v>
      </c>
      <c r="E129" s="29">
        <v>240</v>
      </c>
      <c r="F129" s="27"/>
      <c r="G129" s="27"/>
      <c r="H129" s="27"/>
      <c r="I129" s="27"/>
      <c r="J129" s="27"/>
      <c r="K129" s="32">
        <f t="shared" si="36"/>
        <v>240</v>
      </c>
      <c r="L129" s="32" t="s">
        <v>761</v>
      </c>
      <c r="M129" s="32"/>
      <c r="N129" s="33">
        <f t="shared" si="37"/>
        <v>240.01230000000001</v>
      </c>
      <c r="O129" s="32">
        <f t="shared" si="38"/>
        <v>1</v>
      </c>
      <c r="P129" s="32" t="str">
        <f t="shared" ca="1" si="39"/>
        <v>Y</v>
      </c>
      <c r="Q129" s="34" t="s">
        <v>55</v>
      </c>
      <c r="R129" s="35">
        <f t="shared" si="40"/>
        <v>0</v>
      </c>
      <c r="S129" s="36">
        <f t="shared" si="41"/>
        <v>240.23999999999998</v>
      </c>
      <c r="T129" s="36">
        <f t="shared" si="42"/>
        <v>240.24</v>
      </c>
      <c r="U129" s="35">
        <f t="shared" si="43"/>
        <v>0</v>
      </c>
      <c r="V129" s="35">
        <f t="shared" si="44"/>
        <v>240.24</v>
      </c>
      <c r="W129" s="29">
        <v>240</v>
      </c>
      <c r="X129" s="27"/>
      <c r="Y129" s="27"/>
      <c r="Z129" s="27"/>
      <c r="AA129" s="27"/>
      <c r="AB129" s="27"/>
      <c r="AH129" s="2"/>
      <c r="AI129" s="2"/>
      <c r="AL129" s="40"/>
      <c r="AM129" s="40"/>
      <c r="AN129" s="40"/>
      <c r="AO129" s="59"/>
      <c r="AP129" s="59"/>
      <c r="AQ129" s="59"/>
      <c r="AR129" s="52"/>
      <c r="AT129" s="1"/>
    </row>
    <row r="130" spans="1:46" s="26" customFormat="1" ht="15">
      <c r="A130" s="62">
        <v>10</v>
      </c>
      <c r="B130" s="62">
        <v>10</v>
      </c>
      <c r="C130" s="62" t="s">
        <v>162</v>
      </c>
      <c r="D130" s="29" t="s">
        <v>32</v>
      </c>
      <c r="E130" s="29">
        <v>233</v>
      </c>
      <c r="F130" s="27"/>
      <c r="G130" s="27"/>
      <c r="H130" s="27"/>
      <c r="I130" s="27"/>
      <c r="J130" s="27"/>
      <c r="K130" s="32">
        <f t="shared" si="36"/>
        <v>233</v>
      </c>
      <c r="L130" s="32" t="s">
        <v>761</v>
      </c>
      <c r="M130" s="32"/>
      <c r="N130" s="33">
        <f t="shared" si="37"/>
        <v>233.01240000000001</v>
      </c>
      <c r="O130" s="32">
        <f t="shared" si="38"/>
        <v>1</v>
      </c>
      <c r="P130" s="32" t="str">
        <f t="shared" ca="1" si="39"/>
        <v>Y</v>
      </c>
      <c r="Q130" s="34" t="s">
        <v>55</v>
      </c>
      <c r="R130" s="35">
        <f t="shared" si="40"/>
        <v>0</v>
      </c>
      <c r="S130" s="36">
        <f t="shared" si="41"/>
        <v>233.23299999999998</v>
      </c>
      <c r="T130" s="36">
        <f t="shared" si="42"/>
        <v>233.233</v>
      </c>
      <c r="U130" s="35">
        <f t="shared" si="43"/>
        <v>0</v>
      </c>
      <c r="V130" s="35">
        <f t="shared" si="44"/>
        <v>233.233</v>
      </c>
      <c r="W130" s="29">
        <v>233</v>
      </c>
      <c r="X130" s="27"/>
      <c r="Y130" s="27"/>
      <c r="Z130" s="27"/>
      <c r="AA130" s="27"/>
      <c r="AB130" s="27"/>
      <c r="AH130" s="2"/>
      <c r="AI130" s="2"/>
      <c r="AL130" s="40"/>
      <c r="AM130" s="40"/>
      <c r="AN130" s="40"/>
      <c r="AO130" s="59"/>
      <c r="AP130" s="59"/>
      <c r="AQ130" s="59"/>
      <c r="AR130" s="52"/>
      <c r="AT130" s="1"/>
    </row>
    <row r="131" spans="1:46" s="26" customFormat="1" ht="15">
      <c r="A131" s="62">
        <v>11</v>
      </c>
      <c r="B131" s="62">
        <v>11</v>
      </c>
      <c r="C131" s="62" t="s">
        <v>172</v>
      </c>
      <c r="D131" s="29" t="s">
        <v>32</v>
      </c>
      <c r="E131" s="29">
        <v>227</v>
      </c>
      <c r="F131" s="27"/>
      <c r="G131" s="27"/>
      <c r="H131" s="27"/>
      <c r="I131" s="27"/>
      <c r="J131" s="27"/>
      <c r="K131" s="32">
        <f t="shared" si="36"/>
        <v>227</v>
      </c>
      <c r="L131" s="32" t="s">
        <v>761</v>
      </c>
      <c r="M131" s="32"/>
      <c r="N131" s="33">
        <f t="shared" si="37"/>
        <v>227.01249999999999</v>
      </c>
      <c r="O131" s="32">
        <f t="shared" si="38"/>
        <v>1</v>
      </c>
      <c r="P131" s="32" t="str">
        <f t="shared" ca="1" si="39"/>
        <v>Y</v>
      </c>
      <c r="Q131" s="34" t="s">
        <v>55</v>
      </c>
      <c r="R131" s="35">
        <f t="shared" si="40"/>
        <v>0</v>
      </c>
      <c r="S131" s="36">
        <f t="shared" si="41"/>
        <v>227.22699999999998</v>
      </c>
      <c r="T131" s="36">
        <f t="shared" si="42"/>
        <v>227.227</v>
      </c>
      <c r="U131" s="35">
        <f t="shared" si="43"/>
        <v>0</v>
      </c>
      <c r="V131" s="35">
        <f t="shared" si="44"/>
        <v>227.227</v>
      </c>
      <c r="W131" s="29">
        <v>227</v>
      </c>
      <c r="X131" s="27"/>
      <c r="Y131" s="27"/>
      <c r="Z131" s="27"/>
      <c r="AA131" s="27"/>
      <c r="AB131" s="27"/>
      <c r="AH131" s="2"/>
      <c r="AI131" s="2"/>
      <c r="AL131" s="40"/>
      <c r="AM131" s="40"/>
      <c r="AN131" s="40"/>
      <c r="AO131" s="59"/>
      <c r="AP131" s="59"/>
      <c r="AQ131" s="59"/>
      <c r="AR131" s="52"/>
      <c r="AT131" s="1"/>
    </row>
    <row r="132" spans="1:46" s="26" customFormat="1" ht="15">
      <c r="A132" s="62">
        <v>12</v>
      </c>
      <c r="B132" s="62">
        <v>12</v>
      </c>
      <c r="C132" s="62" t="s">
        <v>173</v>
      </c>
      <c r="D132" s="29" t="s">
        <v>63</v>
      </c>
      <c r="E132" s="29">
        <v>226</v>
      </c>
      <c r="F132" s="27"/>
      <c r="G132" s="27"/>
      <c r="H132" s="27"/>
      <c r="I132" s="27"/>
      <c r="J132" s="27"/>
      <c r="K132" s="32">
        <f t="shared" si="36"/>
        <v>226</v>
      </c>
      <c r="L132" s="32" t="s">
        <v>761</v>
      </c>
      <c r="M132" s="32"/>
      <c r="N132" s="33">
        <f t="shared" si="37"/>
        <v>226.01259999999999</v>
      </c>
      <c r="O132" s="32">
        <f t="shared" si="38"/>
        <v>1</v>
      </c>
      <c r="P132" s="32" t="str">
        <f t="shared" ca="1" si="39"/>
        <v>Y</v>
      </c>
      <c r="Q132" s="34" t="s">
        <v>55</v>
      </c>
      <c r="R132" s="35">
        <f t="shared" si="40"/>
        <v>0</v>
      </c>
      <c r="S132" s="36">
        <f t="shared" si="41"/>
        <v>226.22599999999997</v>
      </c>
      <c r="T132" s="36">
        <f t="shared" si="42"/>
        <v>226.226</v>
      </c>
      <c r="U132" s="35">
        <f t="shared" si="43"/>
        <v>0</v>
      </c>
      <c r="V132" s="35">
        <f t="shared" si="44"/>
        <v>226.226</v>
      </c>
      <c r="W132" s="29">
        <v>226</v>
      </c>
      <c r="X132" s="27"/>
      <c r="Y132" s="27"/>
      <c r="Z132" s="27"/>
      <c r="AA132" s="27"/>
      <c r="AB132" s="27"/>
      <c r="AH132" s="2"/>
      <c r="AI132" s="2"/>
      <c r="AL132" s="40"/>
      <c r="AM132" s="40"/>
      <c r="AN132" s="40"/>
      <c r="AO132" s="59"/>
      <c r="AP132" s="59"/>
      <c r="AQ132" s="59"/>
      <c r="AR132" s="52"/>
      <c r="AT132" s="1"/>
    </row>
    <row r="133" spans="1:46" s="26" customFormat="1" ht="15">
      <c r="A133" s="62">
        <v>13</v>
      </c>
      <c r="B133" s="62">
        <v>13</v>
      </c>
      <c r="C133" s="62" t="s">
        <v>181</v>
      </c>
      <c r="D133" s="29" t="s">
        <v>75</v>
      </c>
      <c r="E133" s="29">
        <v>221</v>
      </c>
      <c r="F133" s="27"/>
      <c r="G133" s="27"/>
      <c r="H133" s="27"/>
      <c r="I133" s="27"/>
      <c r="J133" s="27"/>
      <c r="K133" s="32">
        <f t="shared" si="36"/>
        <v>221</v>
      </c>
      <c r="L133" s="32" t="s">
        <v>761</v>
      </c>
      <c r="M133" s="32"/>
      <c r="N133" s="33">
        <f t="shared" si="37"/>
        <v>221.0127</v>
      </c>
      <c r="O133" s="32">
        <f t="shared" si="38"/>
        <v>1</v>
      </c>
      <c r="P133" s="32" t="str">
        <f t="shared" ca="1" si="39"/>
        <v>Y</v>
      </c>
      <c r="Q133" s="34" t="s">
        <v>55</v>
      </c>
      <c r="R133" s="35">
        <f t="shared" si="40"/>
        <v>0</v>
      </c>
      <c r="S133" s="36">
        <f t="shared" si="41"/>
        <v>221.22099999999998</v>
      </c>
      <c r="T133" s="36">
        <f t="shared" si="42"/>
        <v>221.221</v>
      </c>
      <c r="U133" s="35">
        <f t="shared" si="43"/>
        <v>0</v>
      </c>
      <c r="V133" s="35">
        <f t="shared" si="44"/>
        <v>221.221</v>
      </c>
      <c r="W133" s="29">
        <v>221</v>
      </c>
      <c r="X133" s="27"/>
      <c r="Y133" s="27"/>
      <c r="Z133" s="27"/>
      <c r="AA133" s="27"/>
      <c r="AB133" s="27"/>
      <c r="AH133" s="2"/>
      <c r="AI133" s="2"/>
      <c r="AL133" s="40"/>
      <c r="AM133" s="40"/>
      <c r="AN133" s="40"/>
      <c r="AO133" s="59"/>
      <c r="AP133" s="59"/>
      <c r="AQ133" s="59"/>
      <c r="AR133" s="52"/>
      <c r="AT133" s="1"/>
    </row>
    <row r="134" spans="1:46" s="26" customFormat="1" ht="15">
      <c r="A134" s="62">
        <v>14</v>
      </c>
      <c r="B134" s="62">
        <v>14</v>
      </c>
      <c r="C134" s="62" t="s">
        <v>185</v>
      </c>
      <c r="D134" s="29" t="s">
        <v>59</v>
      </c>
      <c r="E134" s="29">
        <v>217</v>
      </c>
      <c r="F134" s="27"/>
      <c r="G134" s="27"/>
      <c r="H134" s="27"/>
      <c r="I134" s="27"/>
      <c r="J134" s="27"/>
      <c r="K134" s="32">
        <f t="shared" si="36"/>
        <v>217</v>
      </c>
      <c r="L134" s="32">
        <v>0</v>
      </c>
      <c r="M134" s="32"/>
      <c r="N134" s="33">
        <f t="shared" si="37"/>
        <v>217.0128</v>
      </c>
      <c r="O134" s="32">
        <f t="shared" si="38"/>
        <v>1</v>
      </c>
      <c r="P134" s="32" t="str">
        <f t="shared" ca="1" si="39"/>
        <v>Y</v>
      </c>
      <c r="Q134" s="34" t="s">
        <v>55</v>
      </c>
      <c r="R134" s="35">
        <f t="shared" si="40"/>
        <v>0</v>
      </c>
      <c r="S134" s="36">
        <f t="shared" si="41"/>
        <v>217.21699999999998</v>
      </c>
      <c r="T134" s="36">
        <f t="shared" si="42"/>
        <v>217.21700000000001</v>
      </c>
      <c r="U134" s="35">
        <f t="shared" si="43"/>
        <v>0</v>
      </c>
      <c r="V134" s="35">
        <f t="shared" si="44"/>
        <v>217.21700000000001</v>
      </c>
      <c r="W134" s="29">
        <v>217</v>
      </c>
      <c r="X134" s="27"/>
      <c r="Y134" s="27"/>
      <c r="Z134" s="27"/>
      <c r="AA134" s="27"/>
      <c r="AB134" s="27"/>
      <c r="AH134" s="2"/>
      <c r="AI134" s="2"/>
      <c r="AL134" s="40"/>
      <c r="AM134" s="40"/>
      <c r="AN134" s="40"/>
      <c r="AO134" s="59"/>
      <c r="AP134" s="59"/>
      <c r="AQ134" s="59"/>
      <c r="AR134" s="52"/>
      <c r="AT134" s="1"/>
    </row>
    <row r="135" spans="1:46" s="26" customFormat="1" ht="15">
      <c r="A135" s="62">
        <v>15</v>
      </c>
      <c r="B135" s="62">
        <v>15</v>
      </c>
      <c r="C135" s="62" t="s">
        <v>196</v>
      </c>
      <c r="D135" s="29" t="s">
        <v>51</v>
      </c>
      <c r="E135" s="29">
        <v>213</v>
      </c>
      <c r="F135" s="27"/>
      <c r="G135" s="27"/>
      <c r="H135" s="27"/>
      <c r="I135" s="27"/>
      <c r="J135" s="27"/>
      <c r="K135" s="32">
        <f t="shared" si="36"/>
        <v>213</v>
      </c>
      <c r="L135" s="32" t="s">
        <v>761</v>
      </c>
      <c r="M135" s="32"/>
      <c r="N135" s="33">
        <f t="shared" si="37"/>
        <v>213.0129</v>
      </c>
      <c r="O135" s="32">
        <f t="shared" si="38"/>
        <v>1</v>
      </c>
      <c r="P135" s="32" t="str">
        <f t="shared" ca="1" si="39"/>
        <v>Y</v>
      </c>
      <c r="Q135" s="34" t="s">
        <v>55</v>
      </c>
      <c r="R135" s="35">
        <f t="shared" si="40"/>
        <v>0</v>
      </c>
      <c r="S135" s="36">
        <f t="shared" si="41"/>
        <v>213.21299999999997</v>
      </c>
      <c r="T135" s="36">
        <f t="shared" si="42"/>
        <v>213.21299999999999</v>
      </c>
      <c r="U135" s="35">
        <f t="shared" si="43"/>
        <v>0</v>
      </c>
      <c r="V135" s="35">
        <f t="shared" si="44"/>
        <v>213.21299999999999</v>
      </c>
      <c r="W135" s="29">
        <v>213</v>
      </c>
      <c r="X135" s="27"/>
      <c r="Y135" s="27"/>
      <c r="Z135" s="27"/>
      <c r="AA135" s="27"/>
      <c r="AB135" s="27"/>
      <c r="AH135" s="2"/>
      <c r="AI135" s="2"/>
      <c r="AL135" s="40"/>
      <c r="AM135" s="40"/>
      <c r="AN135" s="40"/>
      <c r="AO135" s="59"/>
      <c r="AP135" s="59"/>
      <c r="AQ135" s="59"/>
      <c r="AR135" s="52"/>
      <c r="AT135" s="1"/>
    </row>
    <row r="136" spans="1:46" s="26" customFormat="1" ht="15">
      <c r="A136" s="62">
        <v>16</v>
      </c>
      <c r="B136" s="62">
        <v>16</v>
      </c>
      <c r="C136" s="62" t="s">
        <v>197</v>
      </c>
      <c r="D136" s="29" t="s">
        <v>32</v>
      </c>
      <c r="E136" s="29">
        <v>212</v>
      </c>
      <c r="F136" s="27"/>
      <c r="G136" s="27"/>
      <c r="H136" s="27"/>
      <c r="I136" s="27"/>
      <c r="J136" s="27"/>
      <c r="K136" s="32">
        <f t="shared" si="36"/>
        <v>212</v>
      </c>
      <c r="L136" s="32" t="s">
        <v>761</v>
      </c>
      <c r="M136" s="32"/>
      <c r="N136" s="33">
        <f t="shared" si="37"/>
        <v>212.01300000000001</v>
      </c>
      <c r="O136" s="32">
        <f t="shared" si="38"/>
        <v>1</v>
      </c>
      <c r="P136" s="32" t="str">
        <f t="shared" ca="1" si="39"/>
        <v>Y</v>
      </c>
      <c r="Q136" s="34" t="s">
        <v>55</v>
      </c>
      <c r="R136" s="35">
        <f t="shared" si="40"/>
        <v>0</v>
      </c>
      <c r="S136" s="36">
        <f t="shared" si="41"/>
        <v>212.21199999999999</v>
      </c>
      <c r="T136" s="36">
        <f t="shared" si="42"/>
        <v>212.21199999999999</v>
      </c>
      <c r="U136" s="35">
        <f t="shared" si="43"/>
        <v>0</v>
      </c>
      <c r="V136" s="35">
        <f t="shared" si="44"/>
        <v>212.21199999999999</v>
      </c>
      <c r="W136" s="29">
        <v>212</v>
      </c>
      <c r="X136" s="27"/>
      <c r="Y136" s="27"/>
      <c r="Z136" s="27"/>
      <c r="AA136" s="27"/>
      <c r="AB136" s="27"/>
      <c r="AH136" s="2"/>
      <c r="AI136" s="2"/>
      <c r="AL136" s="40"/>
      <c r="AM136" s="40"/>
      <c r="AN136" s="40"/>
      <c r="AO136" s="59"/>
      <c r="AP136" s="59"/>
      <c r="AQ136" s="59"/>
      <c r="AR136" s="52"/>
      <c r="AT136" s="1"/>
    </row>
    <row r="137" spans="1:46" s="26" customFormat="1" ht="15">
      <c r="A137" s="62">
        <v>17</v>
      </c>
      <c r="B137" s="62">
        <v>17</v>
      </c>
      <c r="C137" s="62" t="s">
        <v>198</v>
      </c>
      <c r="D137" s="29" t="s">
        <v>25</v>
      </c>
      <c r="E137" s="29">
        <v>211</v>
      </c>
      <c r="F137" s="27"/>
      <c r="G137" s="27"/>
      <c r="H137" s="27"/>
      <c r="I137" s="27"/>
      <c r="J137" s="27"/>
      <c r="K137" s="32">
        <f t="shared" si="36"/>
        <v>211</v>
      </c>
      <c r="L137" s="32" t="s">
        <v>761</v>
      </c>
      <c r="M137" s="32"/>
      <c r="N137" s="33">
        <f t="shared" si="37"/>
        <v>211.01310000000001</v>
      </c>
      <c r="O137" s="32">
        <f t="shared" si="38"/>
        <v>1</v>
      </c>
      <c r="P137" s="32" t="str">
        <f t="shared" ca="1" si="39"/>
        <v>Y</v>
      </c>
      <c r="Q137" s="34" t="s">
        <v>55</v>
      </c>
      <c r="R137" s="35">
        <f t="shared" si="40"/>
        <v>0</v>
      </c>
      <c r="S137" s="36">
        <f t="shared" si="41"/>
        <v>211.21099999999998</v>
      </c>
      <c r="T137" s="36">
        <f t="shared" si="42"/>
        <v>211.21100000000001</v>
      </c>
      <c r="U137" s="35">
        <f t="shared" si="43"/>
        <v>0</v>
      </c>
      <c r="V137" s="35">
        <f t="shared" si="44"/>
        <v>211.21100000000001</v>
      </c>
      <c r="W137" s="29">
        <v>211</v>
      </c>
      <c r="X137" s="27"/>
      <c r="Y137" s="27"/>
      <c r="Z137" s="27"/>
      <c r="AA137" s="27"/>
      <c r="AB137" s="27"/>
      <c r="AH137" s="2"/>
      <c r="AI137" s="2"/>
      <c r="AL137" s="40"/>
      <c r="AM137" s="40"/>
      <c r="AN137" s="40"/>
      <c r="AO137" s="59"/>
      <c r="AP137" s="59"/>
      <c r="AQ137" s="59"/>
      <c r="AR137" s="52"/>
      <c r="AT137" s="1"/>
    </row>
    <row r="138" spans="1:46" s="26" customFormat="1" ht="15">
      <c r="A138" s="62">
        <v>18</v>
      </c>
      <c r="B138" s="62">
        <v>18</v>
      </c>
      <c r="C138" s="62" t="s">
        <v>208</v>
      </c>
      <c r="D138" s="29" t="s">
        <v>40</v>
      </c>
      <c r="E138" s="29">
        <v>207</v>
      </c>
      <c r="F138" s="27"/>
      <c r="G138" s="27"/>
      <c r="H138" s="27"/>
      <c r="I138" s="27"/>
      <c r="J138" s="27"/>
      <c r="K138" s="32">
        <f t="shared" si="36"/>
        <v>207</v>
      </c>
      <c r="L138" s="32" t="s">
        <v>761</v>
      </c>
      <c r="M138" s="32"/>
      <c r="N138" s="33">
        <f t="shared" si="37"/>
        <v>207.01320000000001</v>
      </c>
      <c r="O138" s="32">
        <f t="shared" si="38"/>
        <v>1</v>
      </c>
      <c r="P138" s="32" t="str">
        <f t="shared" ca="1" si="39"/>
        <v>Y</v>
      </c>
      <c r="Q138" s="34" t="s">
        <v>55</v>
      </c>
      <c r="R138" s="35">
        <f t="shared" si="40"/>
        <v>0</v>
      </c>
      <c r="S138" s="36">
        <f t="shared" si="41"/>
        <v>207.20699999999997</v>
      </c>
      <c r="T138" s="36">
        <f t="shared" si="42"/>
        <v>207.20699999999999</v>
      </c>
      <c r="U138" s="35">
        <f t="shared" si="43"/>
        <v>0</v>
      </c>
      <c r="V138" s="35">
        <f t="shared" si="44"/>
        <v>207.20699999999999</v>
      </c>
      <c r="W138" s="29">
        <v>207</v>
      </c>
      <c r="X138" s="27"/>
      <c r="Y138" s="27"/>
      <c r="Z138" s="27"/>
      <c r="AA138" s="27"/>
      <c r="AB138" s="27"/>
      <c r="AH138" s="2"/>
      <c r="AI138" s="2"/>
      <c r="AL138" s="40"/>
      <c r="AM138" s="40"/>
      <c r="AN138" s="40"/>
      <c r="AO138" s="59"/>
      <c r="AP138" s="59"/>
      <c r="AQ138" s="59"/>
      <c r="AR138" s="52"/>
      <c r="AT138" s="1"/>
    </row>
    <row r="139" spans="1:46" s="26" customFormat="1" ht="15">
      <c r="A139" s="62">
        <v>19</v>
      </c>
      <c r="B139" s="62">
        <v>19</v>
      </c>
      <c r="C139" s="62" t="s">
        <v>210</v>
      </c>
      <c r="D139" s="29" t="s">
        <v>69</v>
      </c>
      <c r="E139" s="29">
        <v>205</v>
      </c>
      <c r="F139" s="27"/>
      <c r="G139" s="27"/>
      <c r="H139" s="27"/>
      <c r="I139" s="27"/>
      <c r="J139" s="27"/>
      <c r="K139" s="32">
        <f t="shared" si="36"/>
        <v>205</v>
      </c>
      <c r="L139" s="32" t="s">
        <v>761</v>
      </c>
      <c r="M139" s="32"/>
      <c r="N139" s="33">
        <f t="shared" si="37"/>
        <v>205.01329999999999</v>
      </c>
      <c r="O139" s="32">
        <f t="shared" si="38"/>
        <v>1</v>
      </c>
      <c r="P139" s="32" t="str">
        <f t="shared" ca="1" si="39"/>
        <v>Y</v>
      </c>
      <c r="Q139" s="34" t="s">
        <v>55</v>
      </c>
      <c r="R139" s="35">
        <f t="shared" si="40"/>
        <v>0</v>
      </c>
      <c r="S139" s="36">
        <f t="shared" si="41"/>
        <v>205.20499999999998</v>
      </c>
      <c r="T139" s="36">
        <f t="shared" si="42"/>
        <v>205.20500000000001</v>
      </c>
      <c r="U139" s="35">
        <f t="shared" si="43"/>
        <v>0</v>
      </c>
      <c r="V139" s="35">
        <f t="shared" si="44"/>
        <v>205.20500000000001</v>
      </c>
      <c r="W139" s="29">
        <v>205</v>
      </c>
      <c r="X139" s="27"/>
      <c r="Y139" s="27"/>
      <c r="Z139" s="27"/>
      <c r="AA139" s="27"/>
      <c r="AB139" s="27"/>
      <c r="AH139" s="2"/>
      <c r="AI139" s="2"/>
      <c r="AL139" s="40"/>
      <c r="AM139" s="40"/>
      <c r="AN139" s="40"/>
      <c r="AO139" s="59"/>
      <c r="AP139" s="59"/>
      <c r="AQ139" s="59"/>
      <c r="AR139" s="52"/>
      <c r="AT139" s="1"/>
    </row>
    <row r="140" spans="1:46" s="26" customFormat="1" ht="15">
      <c r="A140" s="62">
        <v>20</v>
      </c>
      <c r="B140" s="62">
        <v>20</v>
      </c>
      <c r="C140" s="62" t="s">
        <v>216</v>
      </c>
      <c r="D140" s="29" t="s">
        <v>121</v>
      </c>
      <c r="E140" s="29">
        <v>201</v>
      </c>
      <c r="F140" s="27"/>
      <c r="G140" s="27"/>
      <c r="H140" s="27"/>
      <c r="I140" s="27"/>
      <c r="J140" s="27"/>
      <c r="K140" s="32">
        <f t="shared" si="36"/>
        <v>201</v>
      </c>
      <c r="L140" s="32" t="s">
        <v>761</v>
      </c>
      <c r="M140" s="32"/>
      <c r="N140" s="33">
        <f t="shared" si="37"/>
        <v>201.01339999999999</v>
      </c>
      <c r="O140" s="32">
        <f t="shared" si="38"/>
        <v>1</v>
      </c>
      <c r="P140" s="32" t="str">
        <f t="shared" ca="1" si="39"/>
        <v>Y</v>
      </c>
      <c r="Q140" s="34" t="s">
        <v>55</v>
      </c>
      <c r="R140" s="35">
        <f t="shared" si="40"/>
        <v>0</v>
      </c>
      <c r="S140" s="36">
        <f t="shared" si="41"/>
        <v>201.20099999999996</v>
      </c>
      <c r="T140" s="36">
        <f t="shared" si="42"/>
        <v>201.20099999999999</v>
      </c>
      <c r="U140" s="35">
        <f t="shared" si="43"/>
        <v>0</v>
      </c>
      <c r="V140" s="35">
        <f t="shared" si="44"/>
        <v>201.20099999999999</v>
      </c>
      <c r="W140" s="29">
        <v>201</v>
      </c>
      <c r="X140" s="27"/>
      <c r="Y140" s="27"/>
      <c r="Z140" s="27"/>
      <c r="AA140" s="27"/>
      <c r="AB140" s="27"/>
      <c r="AH140" s="2"/>
      <c r="AI140" s="2"/>
      <c r="AL140" s="40"/>
      <c r="AM140" s="40"/>
      <c r="AN140" s="40"/>
      <c r="AO140" s="59"/>
      <c r="AP140" s="59"/>
      <c r="AQ140" s="59"/>
      <c r="AR140" s="52"/>
      <c r="AT140" s="1"/>
    </row>
    <row r="141" spans="1:46" s="26" customFormat="1" ht="15">
      <c r="A141" s="62">
        <v>21</v>
      </c>
      <c r="B141" s="62">
        <v>21</v>
      </c>
      <c r="C141" s="62" t="s">
        <v>231</v>
      </c>
      <c r="D141" s="29" t="s">
        <v>59</v>
      </c>
      <c r="E141" s="29">
        <v>193</v>
      </c>
      <c r="F141" s="27"/>
      <c r="G141" s="27"/>
      <c r="H141" s="27"/>
      <c r="I141" s="27"/>
      <c r="J141" s="27"/>
      <c r="K141" s="32">
        <f t="shared" si="36"/>
        <v>193</v>
      </c>
      <c r="L141" s="32">
        <v>0</v>
      </c>
      <c r="M141" s="32"/>
      <c r="N141" s="33">
        <f t="shared" si="37"/>
        <v>193.01349999999999</v>
      </c>
      <c r="O141" s="32">
        <f t="shared" si="38"/>
        <v>1</v>
      </c>
      <c r="P141" s="32" t="str">
        <f t="shared" ca="1" si="39"/>
        <v>Y</v>
      </c>
      <c r="Q141" s="34" t="s">
        <v>55</v>
      </c>
      <c r="R141" s="35">
        <f t="shared" si="40"/>
        <v>0</v>
      </c>
      <c r="S141" s="36">
        <f t="shared" si="41"/>
        <v>193.19299999999998</v>
      </c>
      <c r="T141" s="36">
        <f t="shared" si="42"/>
        <v>193.19300000000001</v>
      </c>
      <c r="U141" s="35">
        <f t="shared" si="43"/>
        <v>0</v>
      </c>
      <c r="V141" s="35">
        <f t="shared" si="44"/>
        <v>193.19300000000001</v>
      </c>
      <c r="W141" s="29">
        <v>193</v>
      </c>
      <c r="X141" s="27"/>
      <c r="Y141" s="27"/>
      <c r="Z141" s="27"/>
      <c r="AA141" s="27"/>
      <c r="AB141" s="27"/>
      <c r="AH141" s="2"/>
      <c r="AI141" s="2"/>
      <c r="AL141" s="40"/>
      <c r="AM141" s="40"/>
      <c r="AN141" s="40"/>
      <c r="AO141" s="59"/>
      <c r="AP141" s="59"/>
      <c r="AQ141" s="59"/>
      <c r="AR141" s="52"/>
      <c r="AT141" s="1"/>
    </row>
    <row r="142" spans="1:46" s="26" customFormat="1" ht="15">
      <c r="A142" s="62">
        <v>22</v>
      </c>
      <c r="B142" s="62">
        <v>22</v>
      </c>
      <c r="C142" s="62" t="s">
        <v>235</v>
      </c>
      <c r="D142" s="29" t="s">
        <v>116</v>
      </c>
      <c r="E142" s="29">
        <v>190</v>
      </c>
      <c r="F142" s="27"/>
      <c r="G142" s="27"/>
      <c r="H142" s="27"/>
      <c r="I142" s="27"/>
      <c r="J142" s="27"/>
      <c r="K142" s="32">
        <f t="shared" si="36"/>
        <v>190</v>
      </c>
      <c r="L142" s="32" t="s">
        <v>761</v>
      </c>
      <c r="M142" s="32"/>
      <c r="N142" s="33">
        <f t="shared" si="37"/>
        <v>190.0136</v>
      </c>
      <c r="O142" s="32">
        <f t="shared" si="38"/>
        <v>1</v>
      </c>
      <c r="P142" s="32" t="str">
        <f t="shared" ca="1" si="39"/>
        <v>Y</v>
      </c>
      <c r="Q142" s="34" t="s">
        <v>55</v>
      </c>
      <c r="R142" s="35">
        <f t="shared" si="40"/>
        <v>0</v>
      </c>
      <c r="S142" s="36">
        <f t="shared" si="41"/>
        <v>190.18999999999997</v>
      </c>
      <c r="T142" s="36">
        <f t="shared" si="42"/>
        <v>190.19</v>
      </c>
      <c r="U142" s="35">
        <f t="shared" si="43"/>
        <v>0</v>
      </c>
      <c r="V142" s="35">
        <f t="shared" si="44"/>
        <v>190.19</v>
      </c>
      <c r="W142" s="29">
        <v>190</v>
      </c>
      <c r="X142" s="27"/>
      <c r="Y142" s="27"/>
      <c r="Z142" s="27"/>
      <c r="AA142" s="27"/>
      <c r="AB142" s="27"/>
      <c r="AH142" s="2"/>
      <c r="AI142" s="2"/>
      <c r="AL142" s="40"/>
      <c r="AM142" s="40"/>
      <c r="AN142" s="40"/>
      <c r="AO142" s="59"/>
      <c r="AP142" s="59"/>
      <c r="AQ142" s="59"/>
      <c r="AR142" s="52"/>
      <c r="AT142" s="1"/>
    </row>
    <row r="143" spans="1:46" s="26" customFormat="1" ht="15">
      <c r="A143" s="62">
        <v>23</v>
      </c>
      <c r="B143" s="62">
        <v>23</v>
      </c>
      <c r="C143" s="62" t="s">
        <v>236</v>
      </c>
      <c r="D143" s="29" t="s">
        <v>32</v>
      </c>
      <c r="E143" s="29">
        <v>189</v>
      </c>
      <c r="F143" s="27"/>
      <c r="G143" s="27"/>
      <c r="H143" s="27"/>
      <c r="I143" s="27"/>
      <c r="J143" s="27"/>
      <c r="K143" s="32">
        <f t="shared" si="36"/>
        <v>189</v>
      </c>
      <c r="L143" s="32" t="s">
        <v>761</v>
      </c>
      <c r="M143" s="32"/>
      <c r="N143" s="33">
        <f t="shared" si="37"/>
        <v>189.0137</v>
      </c>
      <c r="O143" s="32">
        <f t="shared" si="38"/>
        <v>1</v>
      </c>
      <c r="P143" s="32" t="str">
        <f t="shared" ca="1" si="39"/>
        <v>Y</v>
      </c>
      <c r="Q143" s="34" t="s">
        <v>55</v>
      </c>
      <c r="R143" s="35">
        <f t="shared" si="40"/>
        <v>0</v>
      </c>
      <c r="S143" s="36">
        <f t="shared" si="41"/>
        <v>189.18899999999999</v>
      </c>
      <c r="T143" s="36">
        <f t="shared" si="42"/>
        <v>189.18899999999999</v>
      </c>
      <c r="U143" s="35">
        <f t="shared" si="43"/>
        <v>0</v>
      </c>
      <c r="V143" s="35">
        <f t="shared" si="44"/>
        <v>189.18899999999999</v>
      </c>
      <c r="W143" s="29">
        <v>189</v>
      </c>
      <c r="X143" s="27"/>
      <c r="Y143" s="27"/>
      <c r="Z143" s="27"/>
      <c r="AA143" s="27"/>
      <c r="AB143" s="27"/>
      <c r="AH143" s="2"/>
      <c r="AI143" s="2"/>
      <c r="AL143" s="40"/>
      <c r="AM143" s="40"/>
      <c r="AN143" s="40"/>
      <c r="AO143" s="59"/>
      <c r="AP143" s="59"/>
      <c r="AQ143" s="59"/>
      <c r="AR143" s="52"/>
      <c r="AT143" s="1"/>
    </row>
    <row r="144" spans="1:46" s="26" customFormat="1" ht="15">
      <c r="A144" s="62">
        <v>24</v>
      </c>
      <c r="B144" s="62">
        <v>24</v>
      </c>
      <c r="C144" s="62" t="s">
        <v>247</v>
      </c>
      <c r="D144" s="29" t="s">
        <v>32</v>
      </c>
      <c r="E144" s="29">
        <v>182</v>
      </c>
      <c r="F144" s="27"/>
      <c r="G144" s="27"/>
      <c r="H144" s="27"/>
      <c r="I144" s="27"/>
      <c r="J144" s="27"/>
      <c r="K144" s="32">
        <f t="shared" si="36"/>
        <v>182</v>
      </c>
      <c r="L144" s="32" t="s">
        <v>761</v>
      </c>
      <c r="M144" s="32"/>
      <c r="N144" s="33">
        <f t="shared" si="37"/>
        <v>182.0138</v>
      </c>
      <c r="O144" s="32">
        <f t="shared" si="38"/>
        <v>1</v>
      </c>
      <c r="P144" s="32" t="str">
        <f t="shared" ca="1" si="39"/>
        <v>Y</v>
      </c>
      <c r="Q144" s="34" t="s">
        <v>55</v>
      </c>
      <c r="R144" s="35">
        <f t="shared" si="40"/>
        <v>0</v>
      </c>
      <c r="S144" s="36">
        <f t="shared" si="41"/>
        <v>182.18199999999999</v>
      </c>
      <c r="T144" s="36">
        <f t="shared" si="42"/>
        <v>182.18199999999999</v>
      </c>
      <c r="U144" s="35">
        <f t="shared" si="43"/>
        <v>0</v>
      </c>
      <c r="V144" s="35">
        <f t="shared" si="44"/>
        <v>182.18199999999999</v>
      </c>
      <c r="W144" s="29">
        <v>182</v>
      </c>
      <c r="X144" s="27"/>
      <c r="Y144" s="27"/>
      <c r="Z144" s="27"/>
      <c r="AA144" s="27"/>
      <c r="AB144" s="27"/>
      <c r="AH144" s="2"/>
      <c r="AI144" s="2"/>
      <c r="AL144" s="40"/>
      <c r="AM144" s="40"/>
      <c r="AN144" s="40"/>
      <c r="AO144" s="59"/>
      <c r="AP144" s="59"/>
      <c r="AQ144" s="59"/>
      <c r="AR144" s="52"/>
      <c r="AT144" s="1"/>
    </row>
    <row r="145" spans="1:46" s="26" customFormat="1" ht="15">
      <c r="A145" s="62">
        <v>25</v>
      </c>
      <c r="B145" s="62">
        <v>25</v>
      </c>
      <c r="C145" s="62" t="s">
        <v>268</v>
      </c>
      <c r="D145" s="29" t="s">
        <v>32</v>
      </c>
      <c r="E145" s="29">
        <v>171</v>
      </c>
      <c r="F145" s="27"/>
      <c r="G145" s="27"/>
      <c r="H145" s="27"/>
      <c r="I145" s="27"/>
      <c r="J145" s="27"/>
      <c r="K145" s="32">
        <f t="shared" si="36"/>
        <v>171</v>
      </c>
      <c r="L145" s="32" t="s">
        <v>761</v>
      </c>
      <c r="M145" s="32"/>
      <c r="N145" s="33">
        <f t="shared" si="37"/>
        <v>171.01390000000001</v>
      </c>
      <c r="O145" s="32">
        <f t="shared" si="38"/>
        <v>1</v>
      </c>
      <c r="P145" s="32" t="str">
        <f t="shared" ca="1" si="39"/>
        <v>Y</v>
      </c>
      <c r="Q145" s="34" t="s">
        <v>55</v>
      </c>
      <c r="R145" s="35">
        <f t="shared" si="40"/>
        <v>0</v>
      </c>
      <c r="S145" s="36">
        <f t="shared" si="41"/>
        <v>171.17099999999999</v>
      </c>
      <c r="T145" s="36">
        <f t="shared" si="42"/>
        <v>171.17099999999999</v>
      </c>
      <c r="U145" s="35">
        <f t="shared" si="43"/>
        <v>0</v>
      </c>
      <c r="V145" s="35">
        <f t="shared" si="44"/>
        <v>171.17099999999999</v>
      </c>
      <c r="W145" s="29">
        <v>171</v>
      </c>
      <c r="X145" s="27"/>
      <c r="Y145" s="27"/>
      <c r="Z145" s="27"/>
      <c r="AA145" s="27"/>
      <c r="AB145" s="27"/>
      <c r="AH145" s="2"/>
      <c r="AI145" s="2"/>
      <c r="AL145" s="40"/>
      <c r="AM145" s="40"/>
      <c r="AN145" s="40"/>
      <c r="AO145" s="59"/>
      <c r="AP145" s="59"/>
      <c r="AQ145" s="59"/>
      <c r="AR145" s="52"/>
      <c r="AT145" s="1"/>
    </row>
    <row r="146" spans="1:46" s="26" customFormat="1" ht="15">
      <c r="A146" s="62">
        <v>26</v>
      </c>
      <c r="B146" s="62">
        <v>26</v>
      </c>
      <c r="C146" s="62" t="s">
        <v>271</v>
      </c>
      <c r="D146" s="29" t="s">
        <v>54</v>
      </c>
      <c r="E146" s="29">
        <v>168</v>
      </c>
      <c r="F146" s="27"/>
      <c r="G146" s="27"/>
      <c r="H146" s="27"/>
      <c r="I146" s="27"/>
      <c r="J146" s="27"/>
      <c r="K146" s="32">
        <f t="shared" si="36"/>
        <v>168</v>
      </c>
      <c r="L146" s="32" t="s">
        <v>761</v>
      </c>
      <c r="M146" s="32"/>
      <c r="N146" s="33">
        <f t="shared" si="37"/>
        <v>168.01400000000001</v>
      </c>
      <c r="O146" s="32">
        <f t="shared" si="38"/>
        <v>1</v>
      </c>
      <c r="P146" s="32" t="str">
        <f t="shared" ca="1" si="39"/>
        <v>Y</v>
      </c>
      <c r="Q146" s="34" t="s">
        <v>55</v>
      </c>
      <c r="R146" s="35">
        <f t="shared" si="40"/>
        <v>0</v>
      </c>
      <c r="S146" s="36">
        <f t="shared" si="41"/>
        <v>168.16799999999998</v>
      </c>
      <c r="T146" s="36">
        <f t="shared" si="42"/>
        <v>168.16800000000001</v>
      </c>
      <c r="U146" s="35">
        <f t="shared" si="43"/>
        <v>0</v>
      </c>
      <c r="V146" s="35">
        <f t="shared" si="44"/>
        <v>168.16800000000001</v>
      </c>
      <c r="W146" s="29">
        <v>168</v>
      </c>
      <c r="X146" s="27"/>
      <c r="Y146" s="27"/>
      <c r="Z146" s="27"/>
      <c r="AA146" s="27"/>
      <c r="AB146" s="27"/>
      <c r="AH146" s="2"/>
      <c r="AI146" s="2"/>
      <c r="AL146" s="40"/>
      <c r="AM146" s="40"/>
      <c r="AN146" s="40"/>
      <c r="AO146" s="59"/>
      <c r="AP146" s="59"/>
      <c r="AQ146" s="59"/>
      <c r="AR146" s="52"/>
      <c r="AT146" s="1"/>
    </row>
    <row r="147" spans="1:46" s="26" customFormat="1" ht="15">
      <c r="A147" s="62">
        <v>27</v>
      </c>
      <c r="B147" s="62">
        <v>27</v>
      </c>
      <c r="C147" s="62" t="s">
        <v>276</v>
      </c>
      <c r="D147" s="29" t="s">
        <v>75</v>
      </c>
      <c r="E147" s="29">
        <v>165</v>
      </c>
      <c r="F147" s="27"/>
      <c r="G147" s="27"/>
      <c r="H147" s="27"/>
      <c r="I147" s="27"/>
      <c r="J147" s="27"/>
      <c r="K147" s="32">
        <f t="shared" si="36"/>
        <v>165</v>
      </c>
      <c r="L147" s="32" t="s">
        <v>761</v>
      </c>
      <c r="M147" s="32"/>
      <c r="N147" s="33">
        <f t="shared" si="37"/>
        <v>165.01410000000001</v>
      </c>
      <c r="O147" s="32">
        <f t="shared" si="38"/>
        <v>1</v>
      </c>
      <c r="P147" s="32" t="str">
        <f t="shared" ca="1" si="39"/>
        <v>Y</v>
      </c>
      <c r="Q147" s="34" t="s">
        <v>55</v>
      </c>
      <c r="R147" s="35">
        <f t="shared" si="40"/>
        <v>0</v>
      </c>
      <c r="S147" s="36">
        <f t="shared" si="41"/>
        <v>165.16499999999999</v>
      </c>
      <c r="T147" s="36">
        <f t="shared" si="42"/>
        <v>165.16499999999999</v>
      </c>
      <c r="U147" s="35">
        <f t="shared" si="43"/>
        <v>0</v>
      </c>
      <c r="V147" s="35">
        <f t="shared" si="44"/>
        <v>165.16499999999999</v>
      </c>
      <c r="W147" s="29">
        <v>165</v>
      </c>
      <c r="X147" s="27"/>
      <c r="Y147" s="27"/>
      <c r="Z147" s="27"/>
      <c r="AA147" s="27"/>
      <c r="AB147" s="27"/>
      <c r="AH147" s="2"/>
      <c r="AI147" s="2"/>
      <c r="AL147" s="40"/>
      <c r="AM147" s="40"/>
      <c r="AN147" s="40"/>
      <c r="AO147" s="59"/>
      <c r="AP147" s="59"/>
      <c r="AQ147" s="59"/>
      <c r="AR147" s="52"/>
      <c r="AT147" s="1"/>
    </row>
    <row r="148" spans="1:46" s="26" customFormat="1" ht="15">
      <c r="A148" s="62">
        <v>28</v>
      </c>
      <c r="B148" s="62">
        <v>28</v>
      </c>
      <c r="C148" s="62" t="s">
        <v>298</v>
      </c>
      <c r="D148" s="29" t="s">
        <v>88</v>
      </c>
      <c r="E148" s="29">
        <v>154</v>
      </c>
      <c r="F148" s="27"/>
      <c r="G148" s="27"/>
      <c r="H148" s="27"/>
      <c r="I148" s="27"/>
      <c r="J148" s="27"/>
      <c r="K148" s="32">
        <f t="shared" si="36"/>
        <v>154</v>
      </c>
      <c r="L148" s="32" t="s">
        <v>761</v>
      </c>
      <c r="M148" s="32"/>
      <c r="N148" s="33">
        <f t="shared" si="37"/>
        <v>154.01419999999999</v>
      </c>
      <c r="O148" s="32">
        <f t="shared" si="38"/>
        <v>1</v>
      </c>
      <c r="P148" s="32" t="str">
        <f t="shared" ca="1" si="39"/>
        <v>Y</v>
      </c>
      <c r="Q148" s="34" t="s">
        <v>55</v>
      </c>
      <c r="R148" s="35">
        <f t="shared" si="40"/>
        <v>0</v>
      </c>
      <c r="S148" s="36">
        <f t="shared" si="41"/>
        <v>154.154</v>
      </c>
      <c r="T148" s="36">
        <f t="shared" si="42"/>
        <v>154.154</v>
      </c>
      <c r="U148" s="35">
        <f t="shared" si="43"/>
        <v>0</v>
      </c>
      <c r="V148" s="35">
        <f t="shared" si="44"/>
        <v>154.154</v>
      </c>
      <c r="W148" s="29">
        <v>154</v>
      </c>
      <c r="X148" s="27"/>
      <c r="Y148" s="27"/>
      <c r="Z148" s="27"/>
      <c r="AA148" s="27"/>
      <c r="AB148" s="27"/>
      <c r="AH148" s="2"/>
      <c r="AI148" s="2"/>
      <c r="AL148" s="40"/>
      <c r="AM148" s="40"/>
      <c r="AN148" s="40"/>
      <c r="AO148" s="59"/>
      <c r="AP148" s="59"/>
      <c r="AQ148" s="59"/>
      <c r="AR148" s="52"/>
      <c r="AT148" s="1"/>
    </row>
    <row r="149" spans="1:46" s="26" customFormat="1" ht="15">
      <c r="A149" s="62">
        <v>29</v>
      </c>
      <c r="B149" s="62">
        <v>29</v>
      </c>
      <c r="C149" s="62" t="s">
        <v>312</v>
      </c>
      <c r="D149" s="29" t="s">
        <v>91</v>
      </c>
      <c r="E149" s="29">
        <v>145</v>
      </c>
      <c r="F149" s="27"/>
      <c r="G149" s="27"/>
      <c r="H149" s="27"/>
      <c r="I149" s="27"/>
      <c r="J149" s="27"/>
      <c r="K149" s="32">
        <f t="shared" si="36"/>
        <v>145</v>
      </c>
      <c r="L149" s="32" t="s">
        <v>761</v>
      </c>
      <c r="M149" s="32"/>
      <c r="N149" s="33">
        <f t="shared" si="37"/>
        <v>145.01429999999999</v>
      </c>
      <c r="O149" s="32">
        <f t="shared" si="38"/>
        <v>1</v>
      </c>
      <c r="P149" s="32" t="str">
        <f t="shared" ca="1" si="39"/>
        <v>Y</v>
      </c>
      <c r="Q149" s="34" t="s">
        <v>55</v>
      </c>
      <c r="R149" s="35">
        <f t="shared" si="40"/>
        <v>0</v>
      </c>
      <c r="S149" s="36">
        <f t="shared" si="41"/>
        <v>145.14499999999998</v>
      </c>
      <c r="T149" s="36">
        <f t="shared" si="42"/>
        <v>145.14500000000001</v>
      </c>
      <c r="U149" s="35">
        <f t="shared" si="43"/>
        <v>0</v>
      </c>
      <c r="V149" s="35">
        <f t="shared" si="44"/>
        <v>145.14500000000001</v>
      </c>
      <c r="W149" s="29">
        <v>145</v>
      </c>
      <c r="X149" s="27"/>
      <c r="Y149" s="27"/>
      <c r="Z149" s="27"/>
      <c r="AA149" s="27"/>
      <c r="AB149" s="27"/>
      <c r="AH149" s="2"/>
      <c r="AI149" s="2"/>
      <c r="AL149" s="40"/>
      <c r="AM149" s="40"/>
      <c r="AN149" s="40"/>
      <c r="AO149" s="59"/>
      <c r="AP149" s="59"/>
      <c r="AQ149" s="59"/>
      <c r="AR149" s="52"/>
      <c r="AT149" s="1"/>
    </row>
    <row r="150" spans="1:46" s="26" customFormat="1" ht="15">
      <c r="A150" s="62">
        <v>30</v>
      </c>
      <c r="B150" s="62">
        <v>30</v>
      </c>
      <c r="C150" s="62" t="s">
        <v>326</v>
      </c>
      <c r="D150" s="29" t="s">
        <v>116</v>
      </c>
      <c r="E150" s="29">
        <v>139</v>
      </c>
      <c r="F150" s="27"/>
      <c r="G150" s="27"/>
      <c r="H150" s="27"/>
      <c r="I150" s="27"/>
      <c r="J150" s="27"/>
      <c r="K150" s="32">
        <f t="shared" si="36"/>
        <v>139</v>
      </c>
      <c r="L150" s="32" t="s">
        <v>761</v>
      </c>
      <c r="M150" s="32"/>
      <c r="N150" s="33">
        <f t="shared" si="37"/>
        <v>139.01439999999999</v>
      </c>
      <c r="O150" s="32">
        <f t="shared" si="38"/>
        <v>1</v>
      </c>
      <c r="P150" s="32" t="str">
        <f t="shared" ca="1" si="39"/>
        <v>Y</v>
      </c>
      <c r="Q150" s="34" t="s">
        <v>55</v>
      </c>
      <c r="R150" s="35">
        <f t="shared" si="40"/>
        <v>0</v>
      </c>
      <c r="S150" s="36">
        <f t="shared" si="41"/>
        <v>139.13899999999998</v>
      </c>
      <c r="T150" s="36">
        <f t="shared" si="42"/>
        <v>139.13900000000001</v>
      </c>
      <c r="U150" s="35">
        <f t="shared" si="43"/>
        <v>0</v>
      </c>
      <c r="V150" s="35">
        <f t="shared" si="44"/>
        <v>139.13900000000001</v>
      </c>
      <c r="W150" s="29">
        <v>139</v>
      </c>
      <c r="X150" s="27"/>
      <c r="Y150" s="27"/>
      <c r="Z150" s="27"/>
      <c r="AA150" s="27"/>
      <c r="AB150" s="27"/>
      <c r="AH150" s="2"/>
      <c r="AI150" s="2"/>
      <c r="AL150" s="40"/>
      <c r="AM150" s="40"/>
      <c r="AN150" s="40"/>
      <c r="AO150" s="59"/>
      <c r="AP150" s="59"/>
      <c r="AQ150" s="59"/>
      <c r="AR150" s="52"/>
      <c r="AT150" s="1"/>
    </row>
    <row r="151" spans="1:46" s="26" customFormat="1" ht="15">
      <c r="A151" s="62">
        <v>31</v>
      </c>
      <c r="B151" s="62">
        <v>31</v>
      </c>
      <c r="C151" s="62" t="s">
        <v>372</v>
      </c>
      <c r="D151" s="29" t="s">
        <v>75</v>
      </c>
      <c r="E151" s="29">
        <v>110</v>
      </c>
      <c r="F151" s="27"/>
      <c r="G151" s="27"/>
      <c r="H151" s="27"/>
      <c r="I151" s="27"/>
      <c r="J151" s="27"/>
      <c r="K151" s="32">
        <f t="shared" si="36"/>
        <v>110</v>
      </c>
      <c r="L151" s="32" t="s">
        <v>761</v>
      </c>
      <c r="M151" s="32"/>
      <c r="N151" s="33">
        <f t="shared" si="37"/>
        <v>110.0145</v>
      </c>
      <c r="O151" s="32">
        <f t="shared" si="38"/>
        <v>1</v>
      </c>
      <c r="P151" s="32" t="str">
        <f t="shared" ca="1" si="39"/>
        <v>Y</v>
      </c>
      <c r="Q151" s="34" t="s">
        <v>55</v>
      </c>
      <c r="R151" s="35">
        <f t="shared" si="40"/>
        <v>0</v>
      </c>
      <c r="S151" s="36">
        <f t="shared" si="41"/>
        <v>110.10999999999999</v>
      </c>
      <c r="T151" s="36">
        <f t="shared" si="42"/>
        <v>110.11</v>
      </c>
      <c r="U151" s="35">
        <f t="shared" si="43"/>
        <v>0</v>
      </c>
      <c r="V151" s="35">
        <f t="shared" si="44"/>
        <v>110.11</v>
      </c>
      <c r="W151" s="29">
        <v>110</v>
      </c>
      <c r="X151" s="27"/>
      <c r="Y151" s="27"/>
      <c r="Z151" s="27"/>
      <c r="AA151" s="27"/>
      <c r="AB151" s="27"/>
      <c r="AH151" s="2"/>
      <c r="AI151" s="2"/>
      <c r="AL151" s="40"/>
      <c r="AM151" s="40"/>
      <c r="AN151" s="40"/>
      <c r="AO151" s="59"/>
      <c r="AP151" s="59"/>
      <c r="AQ151" s="59"/>
      <c r="AR151" s="52"/>
      <c r="AT151" s="1"/>
    </row>
    <row r="152" spans="1:46" s="26" customFormat="1" ht="15">
      <c r="A152" s="62">
        <v>32</v>
      </c>
      <c r="B152" s="62">
        <v>32</v>
      </c>
      <c r="C152" s="62" t="s">
        <v>388</v>
      </c>
      <c r="D152" s="29" t="s">
        <v>121</v>
      </c>
      <c r="E152" s="29">
        <v>105</v>
      </c>
      <c r="F152" s="27"/>
      <c r="G152" s="27"/>
      <c r="H152" s="27"/>
      <c r="I152" s="27"/>
      <c r="J152" s="27"/>
      <c r="K152" s="32">
        <f t="shared" si="36"/>
        <v>105</v>
      </c>
      <c r="L152" s="32" t="s">
        <v>761</v>
      </c>
      <c r="M152" s="32"/>
      <c r="N152" s="33">
        <f t="shared" si="37"/>
        <v>105.0146</v>
      </c>
      <c r="O152" s="32">
        <f t="shared" si="38"/>
        <v>1</v>
      </c>
      <c r="P152" s="32" t="str">
        <f t="shared" ca="1" si="39"/>
        <v>Y</v>
      </c>
      <c r="Q152" s="34" t="s">
        <v>55</v>
      </c>
      <c r="R152" s="35">
        <f t="shared" si="40"/>
        <v>0</v>
      </c>
      <c r="S152" s="36">
        <f t="shared" si="41"/>
        <v>105.10499999999999</v>
      </c>
      <c r="T152" s="36">
        <f t="shared" si="42"/>
        <v>105.105</v>
      </c>
      <c r="U152" s="35">
        <f t="shared" si="43"/>
        <v>0</v>
      </c>
      <c r="V152" s="35">
        <f t="shared" si="44"/>
        <v>105.105</v>
      </c>
      <c r="W152" s="29">
        <v>105</v>
      </c>
      <c r="X152" s="27"/>
      <c r="Y152" s="27"/>
      <c r="Z152" s="27"/>
      <c r="AA152" s="27"/>
      <c r="AB152" s="27"/>
      <c r="AH152" s="2"/>
      <c r="AI152" s="2"/>
      <c r="AL152" s="40"/>
      <c r="AM152" s="40"/>
      <c r="AN152" s="40"/>
      <c r="AO152" s="59"/>
      <c r="AP152" s="59"/>
      <c r="AQ152" s="59"/>
      <c r="AR152" s="52"/>
      <c r="AT152" s="1"/>
    </row>
    <row r="153" spans="1:46" s="26" customFormat="1" ht="15">
      <c r="A153" s="62">
        <v>33</v>
      </c>
      <c r="B153" s="62">
        <v>33</v>
      </c>
      <c r="C153" s="62" t="s">
        <v>392</v>
      </c>
      <c r="D153" s="29" t="s">
        <v>40</v>
      </c>
      <c r="E153" s="29">
        <v>104</v>
      </c>
      <c r="F153" s="27"/>
      <c r="G153" s="27"/>
      <c r="H153" s="27"/>
      <c r="I153" s="27"/>
      <c r="J153" s="27"/>
      <c r="K153" s="32">
        <f t="shared" si="36"/>
        <v>104</v>
      </c>
      <c r="L153" s="32" t="s">
        <v>761</v>
      </c>
      <c r="M153" s="32"/>
      <c r="N153" s="33">
        <f t="shared" si="37"/>
        <v>104.0147</v>
      </c>
      <c r="O153" s="32">
        <f t="shared" si="38"/>
        <v>1</v>
      </c>
      <c r="P153" s="32" t="str">
        <f t="shared" ca="1" si="39"/>
        <v>Y</v>
      </c>
      <c r="Q153" s="34" t="s">
        <v>55</v>
      </c>
      <c r="R153" s="35">
        <f t="shared" si="40"/>
        <v>0</v>
      </c>
      <c r="S153" s="36">
        <f t="shared" si="41"/>
        <v>104.10399999999998</v>
      </c>
      <c r="T153" s="36">
        <f t="shared" si="42"/>
        <v>104.104</v>
      </c>
      <c r="U153" s="35">
        <f t="shared" si="43"/>
        <v>0</v>
      </c>
      <c r="V153" s="35">
        <f t="shared" si="44"/>
        <v>104.104</v>
      </c>
      <c r="W153" s="29">
        <v>104</v>
      </c>
      <c r="X153" s="27"/>
      <c r="Y153" s="27"/>
      <c r="Z153" s="27"/>
      <c r="AA153" s="27"/>
      <c r="AB153" s="27"/>
      <c r="AH153" s="2"/>
      <c r="AI153" s="2"/>
      <c r="AL153" s="40"/>
      <c r="AM153" s="40"/>
      <c r="AN153" s="40"/>
      <c r="AO153" s="59"/>
      <c r="AP153" s="59"/>
      <c r="AQ153" s="59"/>
      <c r="AR153" s="52"/>
      <c r="AT153" s="1"/>
    </row>
    <row r="154" spans="1:46" s="26" customFormat="1" ht="15">
      <c r="A154" s="62">
        <v>34</v>
      </c>
      <c r="B154" s="62">
        <v>34</v>
      </c>
      <c r="C154" s="62" t="s">
        <v>394</v>
      </c>
      <c r="D154" s="29" t="s">
        <v>88</v>
      </c>
      <c r="E154" s="29">
        <v>103</v>
      </c>
      <c r="F154" s="27"/>
      <c r="G154" s="27"/>
      <c r="H154" s="27"/>
      <c r="I154" s="27"/>
      <c r="J154" s="27"/>
      <c r="K154" s="32">
        <f t="shared" si="36"/>
        <v>103</v>
      </c>
      <c r="L154" s="32" t="s">
        <v>761</v>
      </c>
      <c r="M154" s="32"/>
      <c r="N154" s="33">
        <f t="shared" si="37"/>
        <v>103.01479999999999</v>
      </c>
      <c r="O154" s="32">
        <f t="shared" si="38"/>
        <v>1</v>
      </c>
      <c r="P154" s="32" t="str">
        <f t="shared" ca="1" si="39"/>
        <v>Y</v>
      </c>
      <c r="Q154" s="34" t="s">
        <v>55</v>
      </c>
      <c r="R154" s="35">
        <f t="shared" si="40"/>
        <v>0</v>
      </c>
      <c r="S154" s="36">
        <f t="shared" si="41"/>
        <v>103.10299999999999</v>
      </c>
      <c r="T154" s="36">
        <f t="shared" si="42"/>
        <v>103.10299999999999</v>
      </c>
      <c r="U154" s="35">
        <f t="shared" si="43"/>
        <v>0</v>
      </c>
      <c r="V154" s="35">
        <f t="shared" si="44"/>
        <v>103.10299999999999</v>
      </c>
      <c r="W154" s="29">
        <v>103</v>
      </c>
      <c r="X154" s="27"/>
      <c r="Y154" s="27"/>
      <c r="Z154" s="27"/>
      <c r="AA154" s="27"/>
      <c r="AB154" s="27"/>
      <c r="AH154" s="2"/>
      <c r="AI154" s="2"/>
      <c r="AL154" s="40"/>
      <c r="AM154" s="40"/>
      <c r="AN154" s="40"/>
      <c r="AO154" s="59"/>
      <c r="AP154" s="59"/>
      <c r="AQ154" s="59"/>
      <c r="AR154" s="52"/>
      <c r="AT154" s="1"/>
    </row>
    <row r="155" spans="1:46" s="26" customFormat="1" ht="15">
      <c r="A155" s="62">
        <v>35</v>
      </c>
      <c r="B155" s="62">
        <v>35</v>
      </c>
      <c r="C155" s="62" t="s">
        <v>417</v>
      </c>
      <c r="D155" s="29" t="s">
        <v>72</v>
      </c>
      <c r="E155" s="29">
        <v>97</v>
      </c>
      <c r="F155" s="27"/>
      <c r="G155" s="27"/>
      <c r="H155" s="27"/>
      <c r="I155" s="27"/>
      <c r="J155" s="27"/>
      <c r="K155" s="32">
        <f t="shared" si="36"/>
        <v>97</v>
      </c>
      <c r="L155" s="32" t="s">
        <v>761</v>
      </c>
      <c r="M155" s="32"/>
      <c r="N155" s="33">
        <f t="shared" si="37"/>
        <v>97.014899999999997</v>
      </c>
      <c r="O155" s="32">
        <f t="shared" si="38"/>
        <v>1</v>
      </c>
      <c r="P155" s="32" t="str">
        <f t="shared" ca="1" si="39"/>
        <v>Y</v>
      </c>
      <c r="Q155" s="34" t="s">
        <v>55</v>
      </c>
      <c r="R155" s="35">
        <f t="shared" si="40"/>
        <v>0</v>
      </c>
      <c r="S155" s="36">
        <f t="shared" si="41"/>
        <v>97.096999999999994</v>
      </c>
      <c r="T155" s="36">
        <f t="shared" si="42"/>
        <v>97.096999999999994</v>
      </c>
      <c r="U155" s="35">
        <f t="shared" si="43"/>
        <v>0</v>
      </c>
      <c r="V155" s="35">
        <f t="shared" si="44"/>
        <v>97.096999999999994</v>
      </c>
      <c r="W155" s="29">
        <v>97</v>
      </c>
      <c r="X155" s="27"/>
      <c r="Y155" s="27"/>
      <c r="Z155" s="27"/>
      <c r="AA155" s="27"/>
      <c r="AB155" s="27"/>
      <c r="AH155" s="2"/>
      <c r="AI155" s="2"/>
      <c r="AL155" s="40"/>
      <c r="AM155" s="40"/>
      <c r="AN155" s="40"/>
      <c r="AO155" s="59"/>
      <c r="AP155" s="59"/>
      <c r="AQ155" s="59"/>
      <c r="AR155" s="52"/>
      <c r="AT155" s="1"/>
    </row>
    <row r="156" spans="1:46" s="26" customFormat="1" ht="15">
      <c r="A156" s="62">
        <v>36</v>
      </c>
      <c r="B156" s="62">
        <v>36</v>
      </c>
      <c r="C156" s="62" t="s">
        <v>443</v>
      </c>
      <c r="D156" s="29" t="s">
        <v>241</v>
      </c>
      <c r="E156" s="29">
        <v>90</v>
      </c>
      <c r="F156" s="27"/>
      <c r="G156" s="27"/>
      <c r="H156" s="27"/>
      <c r="I156" s="27"/>
      <c r="J156" s="27"/>
      <c r="K156" s="32">
        <f t="shared" si="36"/>
        <v>90</v>
      </c>
      <c r="L156" s="32" t="s">
        <v>761</v>
      </c>
      <c r="M156" s="32"/>
      <c r="N156" s="33">
        <f t="shared" si="37"/>
        <v>90.015000000000001</v>
      </c>
      <c r="O156" s="32">
        <f t="shared" si="38"/>
        <v>1</v>
      </c>
      <c r="P156" s="32" t="str">
        <f t="shared" ca="1" si="39"/>
        <v>Y</v>
      </c>
      <c r="Q156" s="34" t="s">
        <v>55</v>
      </c>
      <c r="R156" s="35">
        <f t="shared" si="40"/>
        <v>0</v>
      </c>
      <c r="S156" s="36">
        <f t="shared" si="41"/>
        <v>90.089999999999989</v>
      </c>
      <c r="T156" s="36">
        <f t="shared" si="42"/>
        <v>90.09</v>
      </c>
      <c r="U156" s="35">
        <f t="shared" si="43"/>
        <v>0</v>
      </c>
      <c r="V156" s="35">
        <f t="shared" si="44"/>
        <v>90.09</v>
      </c>
      <c r="W156" s="29">
        <v>90</v>
      </c>
      <c r="X156" s="27"/>
      <c r="Y156" s="27"/>
      <c r="Z156" s="27"/>
      <c r="AA156" s="27"/>
      <c r="AB156" s="27"/>
      <c r="AH156" s="2"/>
      <c r="AI156" s="2"/>
      <c r="AL156" s="40"/>
      <c r="AM156" s="40"/>
      <c r="AN156" s="40"/>
      <c r="AO156" s="59"/>
      <c r="AP156" s="59"/>
      <c r="AQ156" s="59"/>
      <c r="AR156" s="52"/>
      <c r="AT156" s="1"/>
    </row>
    <row r="157" spans="1:46" s="26" customFormat="1" ht="15">
      <c r="A157" s="62">
        <v>37</v>
      </c>
      <c r="B157" s="62">
        <v>37</v>
      </c>
      <c r="C157" s="62" t="s">
        <v>449</v>
      </c>
      <c r="D157" s="29" t="s">
        <v>72</v>
      </c>
      <c r="E157" s="29">
        <v>87</v>
      </c>
      <c r="F157" s="27"/>
      <c r="G157" s="27"/>
      <c r="H157" s="27"/>
      <c r="I157" s="27"/>
      <c r="J157" s="27"/>
      <c r="K157" s="32">
        <f t="shared" si="36"/>
        <v>87</v>
      </c>
      <c r="L157" s="32" t="s">
        <v>761</v>
      </c>
      <c r="M157" s="32"/>
      <c r="N157" s="33">
        <f t="shared" si="37"/>
        <v>87.015100000000004</v>
      </c>
      <c r="O157" s="32">
        <f t="shared" si="38"/>
        <v>1</v>
      </c>
      <c r="P157" s="32" t="str">
        <f t="shared" ca="1" si="39"/>
        <v>Y</v>
      </c>
      <c r="Q157" s="34" t="s">
        <v>55</v>
      </c>
      <c r="R157" s="35">
        <f t="shared" si="40"/>
        <v>0</v>
      </c>
      <c r="S157" s="36">
        <f t="shared" si="41"/>
        <v>87.086999999999989</v>
      </c>
      <c r="T157" s="36">
        <f t="shared" si="42"/>
        <v>87.087000000000003</v>
      </c>
      <c r="U157" s="35">
        <f t="shared" si="43"/>
        <v>0</v>
      </c>
      <c r="V157" s="35">
        <f t="shared" si="44"/>
        <v>87.087000000000003</v>
      </c>
      <c r="W157" s="29">
        <v>87</v>
      </c>
      <c r="X157" s="27"/>
      <c r="Y157" s="27"/>
      <c r="Z157" s="27"/>
      <c r="AA157" s="27"/>
      <c r="AB157" s="27"/>
      <c r="AH157" s="2"/>
      <c r="AI157" s="2"/>
      <c r="AL157" s="40"/>
      <c r="AM157" s="40"/>
      <c r="AN157" s="40"/>
      <c r="AO157" s="59"/>
      <c r="AP157" s="59"/>
      <c r="AQ157" s="59"/>
      <c r="AR157" s="52"/>
      <c r="AT157" s="1"/>
    </row>
    <row r="158" spans="1:46" s="26" customFormat="1" ht="15">
      <c r="A158" s="62">
        <v>38</v>
      </c>
      <c r="B158" s="62" t="s">
        <v>82</v>
      </c>
      <c r="C158" s="62" t="s">
        <v>470</v>
      </c>
      <c r="D158" s="29" t="s">
        <v>467</v>
      </c>
      <c r="E158" s="29">
        <v>80</v>
      </c>
      <c r="F158" s="27"/>
      <c r="G158" s="27"/>
      <c r="H158" s="27"/>
      <c r="I158" s="27"/>
      <c r="J158" s="27"/>
      <c r="K158" s="32">
        <f t="shared" si="36"/>
        <v>80</v>
      </c>
      <c r="L158" s="32" t="s">
        <v>762</v>
      </c>
      <c r="M158" s="32"/>
      <c r="N158" s="33">
        <f t="shared" si="37"/>
        <v>80.015199999999993</v>
      </c>
      <c r="O158" s="32">
        <f t="shared" si="38"/>
        <v>1</v>
      </c>
      <c r="P158" s="32" t="str">
        <f t="shared" ca="1" si="39"/>
        <v>Y</v>
      </c>
      <c r="Q158" s="34" t="s">
        <v>55</v>
      </c>
      <c r="R158" s="35">
        <f t="shared" si="40"/>
        <v>0</v>
      </c>
      <c r="S158" s="36">
        <f t="shared" si="41"/>
        <v>80.079999999999984</v>
      </c>
      <c r="T158" s="36">
        <f t="shared" si="42"/>
        <v>80.08</v>
      </c>
      <c r="U158" s="35">
        <f t="shared" si="43"/>
        <v>0</v>
      </c>
      <c r="V158" s="35">
        <f t="shared" si="44"/>
        <v>80.08</v>
      </c>
      <c r="W158" s="29">
        <v>80</v>
      </c>
      <c r="X158" s="27"/>
      <c r="Y158" s="27"/>
      <c r="Z158" s="27"/>
      <c r="AA158" s="27"/>
      <c r="AB158" s="27"/>
      <c r="AH158" s="2"/>
      <c r="AI158" s="2"/>
      <c r="AL158" s="40"/>
      <c r="AM158" s="40"/>
      <c r="AN158" s="40"/>
      <c r="AO158" s="59"/>
      <c r="AP158" s="59"/>
      <c r="AQ158" s="59"/>
      <c r="AR158" s="52"/>
      <c r="AT158" s="1"/>
    </row>
    <row r="159" spans="1:46" ht="5.0999999999999996" customHeight="1">
      <c r="A159" s="62"/>
      <c r="B159" s="1"/>
      <c r="C159" s="62"/>
      <c r="D159" s="29"/>
      <c r="E159" s="29"/>
      <c r="F159" s="27"/>
      <c r="G159" s="27"/>
      <c r="H159" s="27"/>
      <c r="I159" s="27"/>
      <c r="J159" s="27"/>
      <c r="K159" s="32"/>
      <c r="L159" s="27"/>
      <c r="M159" s="27"/>
      <c r="N159" s="32"/>
      <c r="O159" s="27"/>
      <c r="P159" s="27"/>
      <c r="R159" s="63"/>
      <c r="S159" s="63"/>
      <c r="T159" s="63"/>
      <c r="U159" s="63"/>
      <c r="V159" s="35"/>
      <c r="W159" s="27"/>
      <c r="X159" s="27"/>
      <c r="Y159" s="27"/>
      <c r="Z159" s="27"/>
      <c r="AA159" s="27"/>
      <c r="AB159" s="27"/>
      <c r="AJ159" s="26"/>
      <c r="AK159" s="26"/>
      <c r="AL159" s="40"/>
      <c r="AM159" s="40"/>
      <c r="AN159" s="40"/>
      <c r="AO159" s="40"/>
      <c r="AP159" s="40"/>
      <c r="AQ159" s="40"/>
      <c r="AR159" s="30"/>
      <c r="AS159" s="26"/>
      <c r="AT159" s="1"/>
    </row>
    <row r="160" spans="1:46" ht="15">
      <c r="A160" s="61"/>
      <c r="B160" s="61"/>
      <c r="D160" s="27"/>
      <c r="E160" s="27"/>
      <c r="F160" s="27"/>
      <c r="G160" s="27"/>
      <c r="H160" s="27"/>
      <c r="I160" s="27"/>
      <c r="J160" s="27"/>
      <c r="K160" s="32"/>
      <c r="L160" s="27"/>
      <c r="M160" s="27"/>
      <c r="N160" s="32"/>
      <c r="O160" s="27"/>
      <c r="P160" s="27"/>
      <c r="R160" s="63"/>
      <c r="S160" s="63"/>
      <c r="T160" s="63"/>
      <c r="U160" s="63"/>
      <c r="V160" s="35"/>
      <c r="W160" s="29"/>
      <c r="X160" s="27"/>
      <c r="Y160" s="27"/>
      <c r="Z160" s="27"/>
      <c r="AA160" s="27"/>
      <c r="AB160" s="27"/>
      <c r="AJ160" s="26"/>
      <c r="AK160" s="26"/>
      <c r="AL160" s="40"/>
      <c r="AM160" s="40"/>
      <c r="AN160" s="40"/>
      <c r="AO160" s="40"/>
      <c r="AP160" s="40"/>
      <c r="AQ160" s="40"/>
      <c r="AR160" s="30"/>
      <c r="AS160" s="26"/>
      <c r="AT160" s="1"/>
    </row>
    <row r="161" spans="1:46" ht="15">
      <c r="A161" s="61"/>
      <c r="B161" s="61"/>
      <c r="C161" s="61" t="s">
        <v>123</v>
      </c>
      <c r="D161" s="27"/>
      <c r="E161" s="27"/>
      <c r="F161" s="27"/>
      <c r="G161" s="27"/>
      <c r="H161" s="27"/>
      <c r="I161" s="27"/>
      <c r="J161" s="27"/>
      <c r="K161" s="32"/>
      <c r="L161" s="27"/>
      <c r="M161" s="27"/>
      <c r="N161" s="32"/>
      <c r="O161" s="27"/>
      <c r="P161" s="27"/>
      <c r="Q161" s="54" t="str">
        <f>C161</f>
        <v>M55</v>
      </c>
      <c r="R161" s="63"/>
      <c r="S161" s="63"/>
      <c r="T161" s="63"/>
      <c r="U161" s="63"/>
      <c r="V161" s="35"/>
      <c r="W161" s="29"/>
      <c r="X161" s="27"/>
      <c r="Y161" s="27"/>
      <c r="Z161" s="27"/>
      <c r="AA161" s="27"/>
      <c r="AB161" s="27"/>
      <c r="AJ161" s="26"/>
      <c r="AK161" s="26"/>
      <c r="AL161" s="40"/>
      <c r="AM161" s="40"/>
      <c r="AN161" s="40"/>
      <c r="AO161" s="38">
        <v>720</v>
      </c>
      <c r="AP161" s="38">
        <v>713</v>
      </c>
      <c r="AQ161" s="38">
        <v>691</v>
      </c>
      <c r="AR161" s="30"/>
      <c r="AS161" s="26"/>
      <c r="AT161" s="1"/>
    </row>
    <row r="162" spans="1:46" ht="15">
      <c r="A162" s="62">
        <v>1</v>
      </c>
      <c r="B162" s="62">
        <v>1</v>
      </c>
      <c r="C162" s="62" t="s">
        <v>122</v>
      </c>
      <c r="D162" s="29" t="s">
        <v>110</v>
      </c>
      <c r="E162" s="29">
        <v>259</v>
      </c>
      <c r="F162" s="27"/>
      <c r="G162" s="27"/>
      <c r="H162" s="27"/>
      <c r="I162" s="27"/>
      <c r="J162" s="27"/>
      <c r="K162" s="32">
        <f t="shared" ref="K162:K198" si="45">IFERROR(LARGE(E162:J162,1),0)+IF($D$5&gt;=2,IFERROR(LARGE(E162:J162,2),0),0)+IF($D$5&gt;=3,IFERROR(LARGE(E162:J162,3),0),0)+IF($D$5&gt;=4,IFERROR(LARGE(E162:J162,4),0),0)+IF($D$5&gt;=5,IFERROR(LARGE(E162:J162,5),0),0)+IF($D$5&gt;=6,IFERROR(LARGE(E162:J162,6),0),0)</f>
        <v>259</v>
      </c>
      <c r="L162" s="32" t="s">
        <v>761</v>
      </c>
      <c r="M162" s="32" t="s">
        <v>583</v>
      </c>
      <c r="N162" s="33">
        <f t="shared" ref="N162:N198" si="46">K162+(ROW(K162)-ROW(K$6))/10000</f>
        <v>259.01560000000001</v>
      </c>
      <c r="O162" s="32">
        <f t="shared" ref="O162:O198" si="47">COUNT(E162:J162)</f>
        <v>1</v>
      </c>
      <c r="P162" s="32" t="str">
        <f t="shared" ref="P162:P198" ca="1" si="48">IF(AND(O162=1,OFFSET(D162,0,P$3)&gt;0),"Y",0)</f>
        <v>Y</v>
      </c>
      <c r="Q162" s="34" t="s">
        <v>123</v>
      </c>
      <c r="R162" s="35">
        <f t="shared" ref="R162:R198" si="49">1-(Q162=Q161)</f>
        <v>0</v>
      </c>
      <c r="S162" s="36">
        <f t="shared" ref="S162:S198" si="50">IFERROR(LARGE(E162:J162,1),0)*1.001+IF($D$5&gt;=2,IFERROR(LARGE(E162:J162,2),0),0)*1.0001+IF($D$5&gt;=3,IFERROR(LARGE(E162:J162,3),0),0)*1.00001+IF($D$5&gt;=4,IFERROR(LARGE(E162:J162,4),0),0)*1.000001+IF($D$5&gt;=5,IFERROR(LARGE(E162:J162,5),0),0)*1.0000001+IF($D$5&gt;=6,IFERROR(LARGE(E162:J162,6),0),0)*1.00000001</f>
        <v>259.25899999999996</v>
      </c>
      <c r="T162" s="36">
        <f t="shared" ref="T162:T198" si="51">K162+W162/1000+IF($D$5&gt;=2,X162/10000,0)+IF($D$5&gt;=3,Y162/100000,0)+IF($D$5&gt;=4,Z162/1000000,0)+IF($D$5&gt;=5,AA162/10000000,0)+IF($D$5&gt;=6,AB162/100000000,0)</f>
        <v>259.25900000000001</v>
      </c>
      <c r="U162" s="35">
        <f t="shared" ref="U162:U198" si="52">1-(S162=T162)</f>
        <v>0</v>
      </c>
      <c r="V162" s="35">
        <f t="shared" ref="V162:V198" si="53">K162+W162/1000+X162/10000+Y162/100000+Z162/1000000+AA162/10000000+AB162/100000000</f>
        <v>259.25900000000001</v>
      </c>
      <c r="W162" s="29">
        <v>259</v>
      </c>
      <c r="X162" s="27"/>
      <c r="Y162" s="27"/>
      <c r="Z162" s="27"/>
      <c r="AA162" s="27"/>
      <c r="AB162" s="27"/>
      <c r="AJ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>
      <c r="A163" s="62">
        <v>2</v>
      </c>
      <c r="B163" s="62">
        <v>2</v>
      </c>
      <c r="C163" s="62" t="s">
        <v>139</v>
      </c>
      <c r="D163" s="29" t="s">
        <v>72</v>
      </c>
      <c r="E163" s="29">
        <v>248</v>
      </c>
      <c r="F163" s="27"/>
      <c r="G163" s="27"/>
      <c r="H163" s="27"/>
      <c r="I163" s="27"/>
      <c r="J163" s="27"/>
      <c r="K163" s="32">
        <f t="shared" si="45"/>
        <v>248</v>
      </c>
      <c r="L163" s="32" t="s">
        <v>761</v>
      </c>
      <c r="M163" s="32" t="s">
        <v>584</v>
      </c>
      <c r="N163" s="33">
        <f t="shared" si="46"/>
        <v>248.01570000000001</v>
      </c>
      <c r="O163" s="32">
        <f t="shared" si="47"/>
        <v>1</v>
      </c>
      <c r="P163" s="32" t="str">
        <f t="shared" ca="1" si="48"/>
        <v>Y</v>
      </c>
      <c r="Q163" s="34" t="s">
        <v>123</v>
      </c>
      <c r="R163" s="35">
        <f t="shared" si="49"/>
        <v>0</v>
      </c>
      <c r="S163" s="36">
        <f t="shared" si="50"/>
        <v>248.24799999999996</v>
      </c>
      <c r="T163" s="36">
        <f t="shared" si="51"/>
        <v>248.24799999999999</v>
      </c>
      <c r="U163" s="35">
        <f t="shared" si="52"/>
        <v>0</v>
      </c>
      <c r="V163" s="35">
        <f t="shared" si="53"/>
        <v>248.24799999999999</v>
      </c>
      <c r="W163" s="29">
        <v>248</v>
      </c>
      <c r="X163" s="27"/>
      <c r="Y163" s="27"/>
      <c r="Z163" s="27"/>
      <c r="AA163" s="27"/>
      <c r="AB163" s="27"/>
      <c r="AJ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>
      <c r="A164" s="62">
        <v>3</v>
      </c>
      <c r="B164" s="62">
        <v>3</v>
      </c>
      <c r="C164" s="62" t="s">
        <v>146</v>
      </c>
      <c r="D164" s="29" t="s">
        <v>63</v>
      </c>
      <c r="E164" s="29">
        <v>244</v>
      </c>
      <c r="F164" s="27"/>
      <c r="G164" s="27"/>
      <c r="H164" s="27"/>
      <c r="I164" s="27"/>
      <c r="J164" s="27"/>
      <c r="K164" s="32">
        <f t="shared" si="45"/>
        <v>244</v>
      </c>
      <c r="L164" s="32" t="s">
        <v>761</v>
      </c>
      <c r="M164" s="32" t="s">
        <v>585</v>
      </c>
      <c r="N164" s="33">
        <f t="shared" si="46"/>
        <v>244.01580000000001</v>
      </c>
      <c r="O164" s="32">
        <f t="shared" si="47"/>
        <v>1</v>
      </c>
      <c r="P164" s="32" t="str">
        <f t="shared" ca="1" si="48"/>
        <v>Y</v>
      </c>
      <c r="Q164" s="34" t="s">
        <v>123</v>
      </c>
      <c r="R164" s="35">
        <f t="shared" si="49"/>
        <v>0</v>
      </c>
      <c r="S164" s="36">
        <f t="shared" si="50"/>
        <v>244.24399999999997</v>
      </c>
      <c r="T164" s="36">
        <f t="shared" si="51"/>
        <v>244.244</v>
      </c>
      <c r="U164" s="35">
        <f t="shared" si="52"/>
        <v>0</v>
      </c>
      <c r="V164" s="35">
        <f t="shared" si="53"/>
        <v>244.244</v>
      </c>
      <c r="W164" s="29">
        <v>244</v>
      </c>
      <c r="X164" s="27"/>
      <c r="Y164" s="27"/>
      <c r="Z164" s="27"/>
      <c r="AA164" s="27"/>
      <c r="AB164" s="27"/>
      <c r="AJ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>
      <c r="A165" s="62">
        <v>4</v>
      </c>
      <c r="B165" s="62">
        <v>4</v>
      </c>
      <c r="C165" s="62" t="s">
        <v>168</v>
      </c>
      <c r="D165" s="29" t="s">
        <v>54</v>
      </c>
      <c r="E165" s="29">
        <v>229</v>
      </c>
      <c r="F165" s="27"/>
      <c r="G165" s="27"/>
      <c r="H165" s="27"/>
      <c r="I165" s="27"/>
      <c r="J165" s="27"/>
      <c r="K165" s="32">
        <f t="shared" si="45"/>
        <v>229</v>
      </c>
      <c r="L165" s="32" t="s">
        <v>761</v>
      </c>
      <c r="M165" s="32"/>
      <c r="N165" s="33">
        <f t="shared" si="46"/>
        <v>229.01589999999999</v>
      </c>
      <c r="O165" s="32">
        <f t="shared" si="47"/>
        <v>1</v>
      </c>
      <c r="P165" s="32" t="str">
        <f t="shared" ca="1" si="48"/>
        <v>Y</v>
      </c>
      <c r="Q165" s="34" t="s">
        <v>123</v>
      </c>
      <c r="R165" s="35">
        <f t="shared" si="49"/>
        <v>0</v>
      </c>
      <c r="S165" s="36">
        <f t="shared" si="50"/>
        <v>229.22899999999998</v>
      </c>
      <c r="T165" s="36">
        <f t="shared" si="51"/>
        <v>229.22900000000001</v>
      </c>
      <c r="U165" s="35">
        <f t="shared" si="52"/>
        <v>0</v>
      </c>
      <c r="V165" s="35">
        <f t="shared" si="53"/>
        <v>229.22900000000001</v>
      </c>
      <c r="W165" s="29">
        <v>229</v>
      </c>
      <c r="X165" s="27"/>
      <c r="Y165" s="27"/>
      <c r="Z165" s="27"/>
      <c r="AA165" s="27"/>
      <c r="AB165" s="27"/>
      <c r="AJ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>
      <c r="A166" s="62">
        <v>5</v>
      </c>
      <c r="B166" s="62">
        <v>5</v>
      </c>
      <c r="C166" s="62" t="s">
        <v>182</v>
      </c>
      <c r="D166" s="29" t="s">
        <v>110</v>
      </c>
      <c r="E166" s="29">
        <v>220</v>
      </c>
      <c r="F166" s="27"/>
      <c r="G166" s="27"/>
      <c r="H166" s="27"/>
      <c r="I166" s="27"/>
      <c r="J166" s="27"/>
      <c r="K166" s="32">
        <f t="shared" si="45"/>
        <v>220</v>
      </c>
      <c r="L166" s="32" t="s">
        <v>761</v>
      </c>
      <c r="M166" s="32"/>
      <c r="N166" s="33">
        <f t="shared" si="46"/>
        <v>220.01599999999999</v>
      </c>
      <c r="O166" s="32">
        <f t="shared" si="47"/>
        <v>1</v>
      </c>
      <c r="P166" s="32" t="str">
        <f t="shared" ca="1" si="48"/>
        <v>Y</v>
      </c>
      <c r="Q166" s="34" t="s">
        <v>123</v>
      </c>
      <c r="R166" s="35">
        <f t="shared" si="49"/>
        <v>0</v>
      </c>
      <c r="S166" s="36">
        <f t="shared" si="50"/>
        <v>220.21999999999997</v>
      </c>
      <c r="T166" s="36">
        <f t="shared" si="51"/>
        <v>220.22</v>
      </c>
      <c r="U166" s="35">
        <f t="shared" si="52"/>
        <v>0</v>
      </c>
      <c r="V166" s="35">
        <f t="shared" si="53"/>
        <v>220.22</v>
      </c>
      <c r="W166" s="29">
        <v>220</v>
      </c>
      <c r="X166" s="27"/>
      <c r="Y166" s="27"/>
      <c r="Z166" s="27"/>
      <c r="AA166" s="27"/>
      <c r="AB166" s="27"/>
      <c r="AJ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>
      <c r="A167" s="62">
        <v>6</v>
      </c>
      <c r="B167" s="62">
        <v>6</v>
      </c>
      <c r="C167" s="62" t="s">
        <v>183</v>
      </c>
      <c r="D167" s="29" t="s">
        <v>54</v>
      </c>
      <c r="E167" s="29">
        <v>219</v>
      </c>
      <c r="F167" s="27"/>
      <c r="G167" s="27"/>
      <c r="H167" s="27"/>
      <c r="I167" s="27"/>
      <c r="J167" s="27"/>
      <c r="K167" s="32">
        <f t="shared" si="45"/>
        <v>219</v>
      </c>
      <c r="L167" s="32" t="s">
        <v>761</v>
      </c>
      <c r="M167" s="32"/>
      <c r="N167" s="33">
        <f t="shared" si="46"/>
        <v>219.01609999999999</v>
      </c>
      <c r="O167" s="32">
        <f t="shared" si="47"/>
        <v>1</v>
      </c>
      <c r="P167" s="32" t="str">
        <f t="shared" ca="1" si="48"/>
        <v>Y</v>
      </c>
      <c r="Q167" s="34" t="s">
        <v>123</v>
      </c>
      <c r="R167" s="35">
        <f t="shared" si="49"/>
        <v>0</v>
      </c>
      <c r="S167" s="36">
        <f t="shared" si="50"/>
        <v>219.21899999999997</v>
      </c>
      <c r="T167" s="36">
        <f t="shared" si="51"/>
        <v>219.21899999999999</v>
      </c>
      <c r="U167" s="35">
        <f t="shared" si="52"/>
        <v>0</v>
      </c>
      <c r="V167" s="35">
        <f t="shared" si="53"/>
        <v>219.21899999999999</v>
      </c>
      <c r="W167" s="29">
        <v>219</v>
      </c>
      <c r="X167" s="27"/>
      <c r="Y167" s="27"/>
      <c r="Z167" s="27"/>
      <c r="AA167" s="27"/>
      <c r="AB167" s="27"/>
      <c r="AJ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>
      <c r="A168" s="62">
        <v>7</v>
      </c>
      <c r="B168" s="62">
        <v>7</v>
      </c>
      <c r="C168" s="62" t="s">
        <v>205</v>
      </c>
      <c r="D168" s="29" t="s">
        <v>88</v>
      </c>
      <c r="E168" s="29">
        <v>208</v>
      </c>
      <c r="F168" s="27"/>
      <c r="G168" s="27"/>
      <c r="H168" s="27"/>
      <c r="I168" s="27"/>
      <c r="J168" s="27"/>
      <c r="K168" s="32">
        <f t="shared" si="45"/>
        <v>208</v>
      </c>
      <c r="L168" s="32" t="s">
        <v>761</v>
      </c>
      <c r="M168" s="32"/>
      <c r="N168" s="33">
        <f t="shared" si="46"/>
        <v>208.0162</v>
      </c>
      <c r="O168" s="32">
        <f t="shared" si="47"/>
        <v>1</v>
      </c>
      <c r="P168" s="32" t="str">
        <f t="shared" ca="1" si="48"/>
        <v>Y</v>
      </c>
      <c r="Q168" s="34" t="s">
        <v>123</v>
      </c>
      <c r="R168" s="35">
        <f t="shared" si="49"/>
        <v>0</v>
      </c>
      <c r="S168" s="36">
        <f t="shared" si="50"/>
        <v>208.20799999999997</v>
      </c>
      <c r="T168" s="36">
        <f t="shared" si="51"/>
        <v>208.208</v>
      </c>
      <c r="U168" s="35">
        <f t="shared" si="52"/>
        <v>0</v>
      </c>
      <c r="V168" s="35">
        <f t="shared" si="53"/>
        <v>208.208</v>
      </c>
      <c r="W168" s="29">
        <v>208</v>
      </c>
      <c r="X168" s="27"/>
      <c r="Y168" s="27"/>
      <c r="Z168" s="27"/>
      <c r="AA168" s="27"/>
      <c r="AB168" s="27"/>
      <c r="AJ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>
      <c r="A169" s="62">
        <v>8</v>
      </c>
      <c r="B169" s="62">
        <v>8</v>
      </c>
      <c r="C169" s="62" t="s">
        <v>227</v>
      </c>
      <c r="D169" s="29" t="s">
        <v>157</v>
      </c>
      <c r="E169" s="29">
        <v>194</v>
      </c>
      <c r="F169" s="27"/>
      <c r="G169" s="27"/>
      <c r="H169" s="27"/>
      <c r="I169" s="27"/>
      <c r="J169" s="27"/>
      <c r="K169" s="32">
        <f t="shared" si="45"/>
        <v>194</v>
      </c>
      <c r="L169" s="32" t="s">
        <v>761</v>
      </c>
      <c r="M169" s="32"/>
      <c r="N169" s="33">
        <f t="shared" si="46"/>
        <v>194.0163</v>
      </c>
      <c r="O169" s="32">
        <f t="shared" si="47"/>
        <v>1</v>
      </c>
      <c r="P169" s="32" t="str">
        <f t="shared" ca="1" si="48"/>
        <v>Y</v>
      </c>
      <c r="Q169" s="34" t="s">
        <v>123</v>
      </c>
      <c r="R169" s="35">
        <f t="shared" si="49"/>
        <v>0</v>
      </c>
      <c r="S169" s="36">
        <f t="shared" si="50"/>
        <v>194.19399999999999</v>
      </c>
      <c r="T169" s="36">
        <f t="shared" si="51"/>
        <v>194.19399999999999</v>
      </c>
      <c r="U169" s="35">
        <f t="shared" si="52"/>
        <v>0</v>
      </c>
      <c r="V169" s="35">
        <f t="shared" si="53"/>
        <v>194.19399999999999</v>
      </c>
      <c r="W169" s="29">
        <v>194</v>
      </c>
      <c r="X169" s="27"/>
      <c r="Y169" s="27"/>
      <c r="Z169" s="27"/>
      <c r="AA169" s="27"/>
      <c r="AB169" s="27"/>
      <c r="AJ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15">
      <c r="A170" s="62">
        <v>9</v>
      </c>
      <c r="B170" s="62">
        <v>9</v>
      </c>
      <c r="C170" s="62" t="s">
        <v>232</v>
      </c>
      <c r="D170" s="29" t="s">
        <v>32</v>
      </c>
      <c r="E170" s="29">
        <v>192</v>
      </c>
      <c r="F170" s="27"/>
      <c r="G170" s="27"/>
      <c r="H170" s="27"/>
      <c r="I170" s="27"/>
      <c r="J170" s="27"/>
      <c r="K170" s="32">
        <f t="shared" si="45"/>
        <v>192</v>
      </c>
      <c r="L170" s="32" t="s">
        <v>761</v>
      </c>
      <c r="M170" s="32"/>
      <c r="N170" s="33">
        <f t="shared" si="46"/>
        <v>192.0164</v>
      </c>
      <c r="O170" s="32">
        <f t="shared" si="47"/>
        <v>1</v>
      </c>
      <c r="P170" s="32" t="str">
        <f t="shared" ca="1" si="48"/>
        <v>Y</v>
      </c>
      <c r="Q170" s="34" t="s">
        <v>123</v>
      </c>
      <c r="R170" s="35">
        <f t="shared" si="49"/>
        <v>0</v>
      </c>
      <c r="S170" s="36">
        <f t="shared" si="50"/>
        <v>192.19199999999998</v>
      </c>
      <c r="T170" s="36">
        <f t="shared" si="51"/>
        <v>192.19200000000001</v>
      </c>
      <c r="U170" s="35">
        <f t="shared" si="52"/>
        <v>0</v>
      </c>
      <c r="V170" s="35">
        <f t="shared" si="53"/>
        <v>192.19200000000001</v>
      </c>
      <c r="W170" s="29">
        <v>192</v>
      </c>
      <c r="X170" s="27"/>
      <c r="Y170" s="27"/>
      <c r="Z170" s="27"/>
      <c r="AA170" s="27"/>
      <c r="AB170" s="27"/>
      <c r="AJ170" s="26"/>
      <c r="AK170" s="26"/>
      <c r="AL170" s="40"/>
      <c r="AM170" s="40"/>
      <c r="AN170" s="40"/>
      <c r="AO170" s="59"/>
      <c r="AP170" s="59"/>
      <c r="AQ170" s="59"/>
      <c r="AR170" s="30"/>
      <c r="AS170" s="26"/>
      <c r="AT170" s="1"/>
    </row>
    <row r="171" spans="1:46" ht="15">
      <c r="A171" s="62">
        <v>10</v>
      </c>
      <c r="B171" s="62">
        <v>10</v>
      </c>
      <c r="C171" s="62" t="s">
        <v>253</v>
      </c>
      <c r="D171" s="29" t="s">
        <v>241</v>
      </c>
      <c r="E171" s="29">
        <v>180</v>
      </c>
      <c r="F171" s="27"/>
      <c r="G171" s="27"/>
      <c r="H171" s="27"/>
      <c r="I171" s="27"/>
      <c r="J171" s="27"/>
      <c r="K171" s="32">
        <f t="shared" si="45"/>
        <v>180</v>
      </c>
      <c r="L171" s="32" t="s">
        <v>761</v>
      </c>
      <c r="M171" s="32"/>
      <c r="N171" s="33">
        <f t="shared" si="46"/>
        <v>180.01650000000001</v>
      </c>
      <c r="O171" s="32">
        <f t="shared" si="47"/>
        <v>1</v>
      </c>
      <c r="P171" s="32" t="str">
        <f t="shared" ca="1" si="48"/>
        <v>Y</v>
      </c>
      <c r="Q171" s="34" t="s">
        <v>123</v>
      </c>
      <c r="R171" s="35">
        <f t="shared" si="49"/>
        <v>0</v>
      </c>
      <c r="S171" s="36">
        <f t="shared" si="50"/>
        <v>180.17999999999998</v>
      </c>
      <c r="T171" s="36">
        <f t="shared" si="51"/>
        <v>180.18</v>
      </c>
      <c r="U171" s="35">
        <f t="shared" si="52"/>
        <v>0</v>
      </c>
      <c r="V171" s="35">
        <f t="shared" si="53"/>
        <v>180.18</v>
      </c>
      <c r="W171" s="29">
        <v>180</v>
      </c>
      <c r="X171" s="27"/>
      <c r="Y171" s="27"/>
      <c r="Z171" s="27"/>
      <c r="AA171" s="27"/>
      <c r="AB171" s="27"/>
      <c r="AJ171" s="26"/>
      <c r="AK171" s="26"/>
      <c r="AL171" s="40"/>
      <c r="AM171" s="40"/>
      <c r="AN171" s="40"/>
      <c r="AO171" s="59"/>
      <c r="AP171" s="59"/>
      <c r="AQ171" s="59"/>
      <c r="AR171" s="30"/>
      <c r="AS171" s="26"/>
      <c r="AT171" s="1"/>
    </row>
    <row r="172" spans="1:46" ht="15">
      <c r="A172" s="62">
        <v>11</v>
      </c>
      <c r="B172" s="62">
        <v>11</v>
      </c>
      <c r="C172" s="62" t="s">
        <v>259</v>
      </c>
      <c r="D172" s="29" t="s">
        <v>180</v>
      </c>
      <c r="E172" s="29">
        <v>177</v>
      </c>
      <c r="F172" s="27"/>
      <c r="G172" s="27"/>
      <c r="H172" s="27"/>
      <c r="I172" s="27"/>
      <c r="J172" s="27"/>
      <c r="K172" s="32">
        <f t="shared" si="45"/>
        <v>177</v>
      </c>
      <c r="L172" s="32" t="s">
        <v>761</v>
      </c>
      <c r="M172" s="32"/>
      <c r="N172" s="33">
        <f t="shared" si="46"/>
        <v>177.01660000000001</v>
      </c>
      <c r="O172" s="32">
        <f t="shared" si="47"/>
        <v>1</v>
      </c>
      <c r="P172" s="32" t="str">
        <f t="shared" ca="1" si="48"/>
        <v>Y</v>
      </c>
      <c r="Q172" s="34" t="s">
        <v>123</v>
      </c>
      <c r="R172" s="35">
        <f t="shared" si="49"/>
        <v>0</v>
      </c>
      <c r="S172" s="36">
        <f t="shared" si="50"/>
        <v>177.17699999999999</v>
      </c>
      <c r="T172" s="36">
        <f t="shared" si="51"/>
        <v>177.17699999999999</v>
      </c>
      <c r="U172" s="35">
        <f t="shared" si="52"/>
        <v>0</v>
      </c>
      <c r="V172" s="35">
        <f t="shared" si="53"/>
        <v>177.17699999999999</v>
      </c>
      <c r="W172" s="29">
        <v>177</v>
      </c>
      <c r="X172" s="27"/>
      <c r="Y172" s="27"/>
      <c r="Z172" s="27"/>
      <c r="AA172" s="27"/>
      <c r="AB172" s="27"/>
      <c r="AJ172" s="26"/>
      <c r="AK172" s="26"/>
      <c r="AL172" s="40"/>
      <c r="AM172" s="40"/>
      <c r="AN172" s="40"/>
      <c r="AO172" s="59"/>
      <c r="AP172" s="59"/>
      <c r="AQ172" s="59"/>
      <c r="AR172" s="30"/>
      <c r="AS172" s="26"/>
      <c r="AT172" s="1"/>
    </row>
    <row r="173" spans="1:46" ht="15">
      <c r="A173" s="62">
        <v>12</v>
      </c>
      <c r="B173" s="62">
        <v>12</v>
      </c>
      <c r="C173" s="62" t="s">
        <v>260</v>
      </c>
      <c r="D173" s="29" t="s">
        <v>180</v>
      </c>
      <c r="E173" s="29">
        <v>176</v>
      </c>
      <c r="F173" s="27"/>
      <c r="G173" s="27"/>
      <c r="H173" s="27"/>
      <c r="I173" s="27"/>
      <c r="J173" s="27"/>
      <c r="K173" s="32">
        <f t="shared" si="45"/>
        <v>176</v>
      </c>
      <c r="L173" s="32" t="s">
        <v>761</v>
      </c>
      <c r="M173" s="32"/>
      <c r="N173" s="33">
        <f t="shared" si="46"/>
        <v>176.01669999999999</v>
      </c>
      <c r="O173" s="32">
        <f t="shared" si="47"/>
        <v>1</v>
      </c>
      <c r="P173" s="32" t="str">
        <f t="shared" ca="1" si="48"/>
        <v>Y</v>
      </c>
      <c r="Q173" s="34" t="s">
        <v>123</v>
      </c>
      <c r="R173" s="35">
        <f t="shared" si="49"/>
        <v>0</v>
      </c>
      <c r="S173" s="36">
        <f t="shared" si="50"/>
        <v>176.17599999999999</v>
      </c>
      <c r="T173" s="36">
        <f t="shared" si="51"/>
        <v>176.17599999999999</v>
      </c>
      <c r="U173" s="35">
        <f t="shared" si="52"/>
        <v>0</v>
      </c>
      <c r="V173" s="35">
        <f t="shared" si="53"/>
        <v>176.17599999999999</v>
      </c>
      <c r="W173" s="29">
        <v>176</v>
      </c>
      <c r="X173" s="27"/>
      <c r="Y173" s="27"/>
      <c r="Z173" s="27"/>
      <c r="AA173" s="27"/>
      <c r="AB173" s="27"/>
      <c r="AJ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>
      <c r="A174" s="62">
        <v>13</v>
      </c>
      <c r="B174" s="62">
        <v>13</v>
      </c>
      <c r="C174" s="62" t="s">
        <v>267</v>
      </c>
      <c r="D174" s="29" t="s">
        <v>171</v>
      </c>
      <c r="E174" s="29">
        <v>172</v>
      </c>
      <c r="F174" s="27"/>
      <c r="G174" s="27"/>
      <c r="H174" s="27"/>
      <c r="I174" s="27"/>
      <c r="J174" s="27"/>
      <c r="K174" s="32">
        <f t="shared" si="45"/>
        <v>172</v>
      </c>
      <c r="L174" s="32" t="s">
        <v>761</v>
      </c>
      <c r="M174" s="32"/>
      <c r="N174" s="33">
        <f t="shared" si="46"/>
        <v>172.01679999999999</v>
      </c>
      <c r="O174" s="32">
        <f t="shared" si="47"/>
        <v>1</v>
      </c>
      <c r="P174" s="32" t="str">
        <f t="shared" ca="1" si="48"/>
        <v>Y</v>
      </c>
      <c r="Q174" s="34" t="s">
        <v>123</v>
      </c>
      <c r="R174" s="35">
        <f t="shared" si="49"/>
        <v>0</v>
      </c>
      <c r="S174" s="36">
        <f t="shared" si="50"/>
        <v>172.17199999999997</v>
      </c>
      <c r="T174" s="36">
        <f t="shared" si="51"/>
        <v>172.172</v>
      </c>
      <c r="U174" s="35">
        <f t="shared" si="52"/>
        <v>0</v>
      </c>
      <c r="V174" s="35">
        <f t="shared" si="53"/>
        <v>172.172</v>
      </c>
      <c r="W174" s="29">
        <v>172</v>
      </c>
      <c r="X174" s="27"/>
      <c r="Y174" s="27"/>
      <c r="Z174" s="27"/>
      <c r="AA174" s="27"/>
      <c r="AB174" s="27"/>
      <c r="AJ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>
      <c r="A175" s="62">
        <v>14</v>
      </c>
      <c r="B175" s="62">
        <v>14</v>
      </c>
      <c r="C175" s="62" t="s">
        <v>296</v>
      </c>
      <c r="D175" s="29" t="s">
        <v>75</v>
      </c>
      <c r="E175" s="29">
        <v>155</v>
      </c>
      <c r="F175" s="27"/>
      <c r="G175" s="27"/>
      <c r="H175" s="27"/>
      <c r="I175" s="27"/>
      <c r="J175" s="27"/>
      <c r="K175" s="32">
        <f t="shared" si="45"/>
        <v>155</v>
      </c>
      <c r="L175" s="32" t="s">
        <v>761</v>
      </c>
      <c r="M175" s="32"/>
      <c r="N175" s="33">
        <f t="shared" si="46"/>
        <v>155.01689999999999</v>
      </c>
      <c r="O175" s="32">
        <f t="shared" si="47"/>
        <v>1</v>
      </c>
      <c r="P175" s="32" t="str">
        <f t="shared" ca="1" si="48"/>
        <v>Y</v>
      </c>
      <c r="Q175" s="34" t="s">
        <v>123</v>
      </c>
      <c r="R175" s="35">
        <f t="shared" si="49"/>
        <v>0</v>
      </c>
      <c r="S175" s="36">
        <f t="shared" si="50"/>
        <v>155.15499999999997</v>
      </c>
      <c r="T175" s="36">
        <f t="shared" si="51"/>
        <v>155.155</v>
      </c>
      <c r="U175" s="35">
        <f t="shared" si="52"/>
        <v>0</v>
      </c>
      <c r="V175" s="35">
        <f t="shared" si="53"/>
        <v>155.155</v>
      </c>
      <c r="W175" s="29">
        <v>155</v>
      </c>
      <c r="X175" s="27"/>
      <c r="Y175" s="27"/>
      <c r="Z175" s="27"/>
      <c r="AA175" s="27"/>
      <c r="AB175" s="27"/>
      <c r="AJ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>
      <c r="A176" s="62">
        <v>15</v>
      </c>
      <c r="B176" s="62">
        <v>15</v>
      </c>
      <c r="C176" s="62" t="s">
        <v>299</v>
      </c>
      <c r="D176" s="29" t="s">
        <v>32</v>
      </c>
      <c r="E176" s="29">
        <v>153</v>
      </c>
      <c r="F176" s="27"/>
      <c r="G176" s="27"/>
      <c r="H176" s="27"/>
      <c r="I176" s="27"/>
      <c r="J176" s="27"/>
      <c r="K176" s="32">
        <f t="shared" si="45"/>
        <v>153</v>
      </c>
      <c r="L176" s="32" t="s">
        <v>761</v>
      </c>
      <c r="M176" s="32"/>
      <c r="N176" s="33">
        <f t="shared" si="46"/>
        <v>153.017</v>
      </c>
      <c r="O176" s="32">
        <f t="shared" si="47"/>
        <v>1</v>
      </c>
      <c r="P176" s="32" t="str">
        <f t="shared" ca="1" si="48"/>
        <v>Y</v>
      </c>
      <c r="Q176" s="34" t="s">
        <v>123</v>
      </c>
      <c r="R176" s="35">
        <f t="shared" si="49"/>
        <v>0</v>
      </c>
      <c r="S176" s="36">
        <f t="shared" si="50"/>
        <v>153.15299999999999</v>
      </c>
      <c r="T176" s="36">
        <f t="shared" si="51"/>
        <v>153.15299999999999</v>
      </c>
      <c r="U176" s="35">
        <f t="shared" si="52"/>
        <v>0</v>
      </c>
      <c r="V176" s="35">
        <f t="shared" si="53"/>
        <v>153.15299999999999</v>
      </c>
      <c r="W176" s="29">
        <v>153</v>
      </c>
      <c r="X176" s="27"/>
      <c r="Y176" s="27"/>
      <c r="Z176" s="27"/>
      <c r="AA176" s="27"/>
      <c r="AB176" s="27"/>
      <c r="AJ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>
      <c r="A177" s="62">
        <v>16</v>
      </c>
      <c r="B177" s="62">
        <v>16</v>
      </c>
      <c r="C177" s="62" t="s">
        <v>305</v>
      </c>
      <c r="D177" s="29" t="s">
        <v>88</v>
      </c>
      <c r="E177" s="29">
        <v>149</v>
      </c>
      <c r="F177" s="27"/>
      <c r="G177" s="27"/>
      <c r="H177" s="27"/>
      <c r="I177" s="27"/>
      <c r="J177" s="27"/>
      <c r="K177" s="32">
        <f t="shared" si="45"/>
        <v>149</v>
      </c>
      <c r="L177" s="32" t="s">
        <v>761</v>
      </c>
      <c r="M177" s="32"/>
      <c r="N177" s="33">
        <f t="shared" si="46"/>
        <v>149.0171</v>
      </c>
      <c r="O177" s="32">
        <f t="shared" si="47"/>
        <v>1</v>
      </c>
      <c r="P177" s="32" t="str">
        <f t="shared" ca="1" si="48"/>
        <v>Y</v>
      </c>
      <c r="Q177" s="34" t="s">
        <v>123</v>
      </c>
      <c r="R177" s="35">
        <f t="shared" si="49"/>
        <v>0</v>
      </c>
      <c r="S177" s="36">
        <f t="shared" si="50"/>
        <v>149.14899999999997</v>
      </c>
      <c r="T177" s="36">
        <f t="shared" si="51"/>
        <v>149.149</v>
      </c>
      <c r="U177" s="35">
        <f t="shared" si="52"/>
        <v>0</v>
      </c>
      <c r="V177" s="35">
        <f t="shared" si="53"/>
        <v>149.149</v>
      </c>
      <c r="W177" s="29">
        <v>149</v>
      </c>
      <c r="X177" s="27"/>
      <c r="Y177" s="27"/>
      <c r="Z177" s="27"/>
      <c r="AA177" s="27"/>
      <c r="AB177" s="27"/>
      <c r="AJ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>
      <c r="A178" s="62">
        <v>17</v>
      </c>
      <c r="B178" s="62">
        <v>17</v>
      </c>
      <c r="C178" s="62" t="s">
        <v>308</v>
      </c>
      <c r="D178" s="29" t="s">
        <v>40</v>
      </c>
      <c r="E178" s="29">
        <v>147</v>
      </c>
      <c r="F178" s="27"/>
      <c r="G178" s="27"/>
      <c r="H178" s="27"/>
      <c r="I178" s="27"/>
      <c r="J178" s="27"/>
      <c r="K178" s="32">
        <f t="shared" si="45"/>
        <v>147</v>
      </c>
      <c r="L178" s="32" t="s">
        <v>761</v>
      </c>
      <c r="M178" s="32"/>
      <c r="N178" s="33">
        <f t="shared" si="46"/>
        <v>147.0172</v>
      </c>
      <c r="O178" s="32">
        <f t="shared" si="47"/>
        <v>1</v>
      </c>
      <c r="P178" s="32" t="str">
        <f t="shared" ca="1" si="48"/>
        <v>Y</v>
      </c>
      <c r="Q178" s="34" t="s">
        <v>123</v>
      </c>
      <c r="R178" s="35">
        <f t="shared" si="49"/>
        <v>0</v>
      </c>
      <c r="S178" s="36">
        <f t="shared" si="50"/>
        <v>147.14699999999999</v>
      </c>
      <c r="T178" s="36">
        <f t="shared" si="51"/>
        <v>147.14699999999999</v>
      </c>
      <c r="U178" s="35">
        <f t="shared" si="52"/>
        <v>0</v>
      </c>
      <c r="V178" s="35">
        <f t="shared" si="53"/>
        <v>147.14699999999999</v>
      </c>
      <c r="W178" s="29">
        <v>147</v>
      </c>
      <c r="X178" s="27"/>
      <c r="Y178" s="27"/>
      <c r="Z178" s="27"/>
      <c r="AA178" s="27"/>
      <c r="AB178" s="27"/>
      <c r="AJ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>
      <c r="A179" s="62">
        <v>18</v>
      </c>
      <c r="B179" s="62">
        <v>18</v>
      </c>
      <c r="C179" s="62" t="s">
        <v>314</v>
      </c>
      <c r="D179" s="29" t="s">
        <v>316</v>
      </c>
      <c r="E179" s="29">
        <v>144</v>
      </c>
      <c r="F179" s="27"/>
      <c r="G179" s="27"/>
      <c r="H179" s="27"/>
      <c r="I179" s="27"/>
      <c r="J179" s="27"/>
      <c r="K179" s="32">
        <f t="shared" si="45"/>
        <v>144</v>
      </c>
      <c r="L179" s="32" t="s">
        <v>761</v>
      </c>
      <c r="M179" s="32"/>
      <c r="N179" s="33">
        <f t="shared" si="46"/>
        <v>144.01730000000001</v>
      </c>
      <c r="O179" s="32">
        <f t="shared" si="47"/>
        <v>1</v>
      </c>
      <c r="P179" s="32" t="str">
        <f t="shared" ca="1" si="48"/>
        <v>Y</v>
      </c>
      <c r="Q179" s="34" t="s">
        <v>123</v>
      </c>
      <c r="R179" s="35">
        <f t="shared" si="49"/>
        <v>0</v>
      </c>
      <c r="S179" s="36">
        <f t="shared" si="50"/>
        <v>144.14399999999998</v>
      </c>
      <c r="T179" s="36">
        <f t="shared" si="51"/>
        <v>144.14400000000001</v>
      </c>
      <c r="U179" s="35">
        <f t="shared" si="52"/>
        <v>0</v>
      </c>
      <c r="V179" s="35">
        <f t="shared" si="53"/>
        <v>144.14400000000001</v>
      </c>
      <c r="W179" s="29">
        <v>144</v>
      </c>
      <c r="X179" s="27"/>
      <c r="Y179" s="27"/>
      <c r="Z179" s="27"/>
      <c r="AA179" s="27"/>
      <c r="AB179" s="27"/>
      <c r="AJ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>
      <c r="A180" s="62">
        <v>19</v>
      </c>
      <c r="B180" s="62">
        <v>19</v>
      </c>
      <c r="C180" s="62" t="s">
        <v>322</v>
      </c>
      <c r="D180" s="29" t="s">
        <v>54</v>
      </c>
      <c r="E180" s="29">
        <v>140</v>
      </c>
      <c r="F180" s="27"/>
      <c r="G180" s="27"/>
      <c r="H180" s="27"/>
      <c r="I180" s="27"/>
      <c r="J180" s="27"/>
      <c r="K180" s="32">
        <f t="shared" si="45"/>
        <v>140</v>
      </c>
      <c r="L180" s="32" t="s">
        <v>761</v>
      </c>
      <c r="M180" s="32"/>
      <c r="N180" s="33">
        <f t="shared" si="46"/>
        <v>140.01740000000001</v>
      </c>
      <c r="O180" s="32">
        <f t="shared" si="47"/>
        <v>1</v>
      </c>
      <c r="P180" s="32" t="str">
        <f t="shared" ca="1" si="48"/>
        <v>Y</v>
      </c>
      <c r="Q180" s="34" t="s">
        <v>123</v>
      </c>
      <c r="R180" s="35">
        <f t="shared" si="49"/>
        <v>0</v>
      </c>
      <c r="S180" s="36">
        <f t="shared" si="50"/>
        <v>140.13999999999999</v>
      </c>
      <c r="T180" s="36">
        <f t="shared" si="51"/>
        <v>140.13999999999999</v>
      </c>
      <c r="U180" s="35">
        <f t="shared" si="52"/>
        <v>0</v>
      </c>
      <c r="V180" s="35">
        <f t="shared" si="53"/>
        <v>140.13999999999999</v>
      </c>
      <c r="W180" s="29">
        <v>140</v>
      </c>
      <c r="X180" s="27"/>
      <c r="Y180" s="27"/>
      <c r="Z180" s="27"/>
      <c r="AA180" s="27"/>
      <c r="AB180" s="27"/>
      <c r="AJ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>
      <c r="A181" s="62">
        <v>20</v>
      </c>
      <c r="B181" s="62">
        <v>20</v>
      </c>
      <c r="C181" s="62" t="s">
        <v>328</v>
      </c>
      <c r="D181" s="29" t="s">
        <v>69</v>
      </c>
      <c r="E181" s="29">
        <v>137</v>
      </c>
      <c r="F181" s="27"/>
      <c r="G181" s="27"/>
      <c r="H181" s="27"/>
      <c r="I181" s="27"/>
      <c r="J181" s="27"/>
      <c r="K181" s="32">
        <f t="shared" si="45"/>
        <v>137</v>
      </c>
      <c r="L181" s="32" t="s">
        <v>761</v>
      </c>
      <c r="M181" s="32"/>
      <c r="N181" s="33">
        <f t="shared" si="46"/>
        <v>137.01750000000001</v>
      </c>
      <c r="O181" s="32">
        <f t="shared" si="47"/>
        <v>1</v>
      </c>
      <c r="P181" s="32" t="str">
        <f t="shared" ca="1" si="48"/>
        <v>Y</v>
      </c>
      <c r="Q181" s="34" t="s">
        <v>123</v>
      </c>
      <c r="R181" s="35">
        <f t="shared" si="49"/>
        <v>0</v>
      </c>
      <c r="S181" s="36">
        <f t="shared" si="50"/>
        <v>137.13699999999997</v>
      </c>
      <c r="T181" s="36">
        <f t="shared" si="51"/>
        <v>137.137</v>
      </c>
      <c r="U181" s="35">
        <f t="shared" si="52"/>
        <v>0</v>
      </c>
      <c r="V181" s="35">
        <f t="shared" si="53"/>
        <v>137.137</v>
      </c>
      <c r="W181" s="29">
        <v>137</v>
      </c>
      <c r="X181" s="27"/>
      <c r="Y181" s="27"/>
      <c r="Z181" s="27"/>
      <c r="AA181" s="27"/>
      <c r="AB181" s="27"/>
      <c r="AJ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15">
      <c r="A182" s="62">
        <v>21</v>
      </c>
      <c r="B182" s="62">
        <v>21</v>
      </c>
      <c r="C182" s="62" t="s">
        <v>331</v>
      </c>
      <c r="D182" s="29" t="s">
        <v>116</v>
      </c>
      <c r="E182" s="29">
        <v>135</v>
      </c>
      <c r="F182" s="27"/>
      <c r="G182" s="27"/>
      <c r="H182" s="27"/>
      <c r="I182" s="27"/>
      <c r="J182" s="27"/>
      <c r="K182" s="32">
        <f t="shared" si="45"/>
        <v>135</v>
      </c>
      <c r="L182" s="32" t="s">
        <v>761</v>
      </c>
      <c r="M182" s="32"/>
      <c r="N182" s="33">
        <f t="shared" si="46"/>
        <v>135.01759999999999</v>
      </c>
      <c r="O182" s="32">
        <f t="shared" si="47"/>
        <v>1</v>
      </c>
      <c r="P182" s="32" t="str">
        <f t="shared" ca="1" si="48"/>
        <v>Y</v>
      </c>
      <c r="Q182" s="34" t="s">
        <v>123</v>
      </c>
      <c r="R182" s="35">
        <f t="shared" si="49"/>
        <v>0</v>
      </c>
      <c r="S182" s="36">
        <f t="shared" si="50"/>
        <v>135.13499999999999</v>
      </c>
      <c r="T182" s="36">
        <f t="shared" si="51"/>
        <v>135.13499999999999</v>
      </c>
      <c r="U182" s="35">
        <f t="shared" si="52"/>
        <v>0</v>
      </c>
      <c r="V182" s="35">
        <f t="shared" si="53"/>
        <v>135.13499999999999</v>
      </c>
      <c r="W182" s="29">
        <v>135</v>
      </c>
      <c r="X182" s="27"/>
      <c r="Y182" s="27"/>
      <c r="Z182" s="27"/>
      <c r="AA182" s="27"/>
      <c r="AB182" s="27"/>
      <c r="AJ182" s="26"/>
      <c r="AK182" s="26"/>
      <c r="AL182" s="40"/>
      <c r="AM182" s="40"/>
      <c r="AN182" s="40"/>
      <c r="AO182" s="59"/>
      <c r="AP182" s="59"/>
      <c r="AQ182" s="59"/>
      <c r="AR182" s="30"/>
      <c r="AS182" s="26"/>
      <c r="AT182" s="1"/>
    </row>
    <row r="183" spans="1:46" ht="15">
      <c r="A183" s="62">
        <v>22</v>
      </c>
      <c r="B183" s="62">
        <v>22</v>
      </c>
      <c r="C183" s="62" t="s">
        <v>341</v>
      </c>
      <c r="D183" s="29" t="s">
        <v>63</v>
      </c>
      <c r="E183" s="29">
        <v>129</v>
      </c>
      <c r="F183" s="27"/>
      <c r="G183" s="27"/>
      <c r="H183" s="27"/>
      <c r="I183" s="27"/>
      <c r="J183" s="27"/>
      <c r="K183" s="32">
        <f t="shared" si="45"/>
        <v>129</v>
      </c>
      <c r="L183" s="32" t="s">
        <v>761</v>
      </c>
      <c r="M183" s="32"/>
      <c r="N183" s="33">
        <f t="shared" si="46"/>
        <v>129.01769999999999</v>
      </c>
      <c r="O183" s="32">
        <f t="shared" si="47"/>
        <v>1</v>
      </c>
      <c r="P183" s="32" t="str">
        <f t="shared" ca="1" si="48"/>
        <v>Y</v>
      </c>
      <c r="Q183" s="34" t="s">
        <v>123</v>
      </c>
      <c r="R183" s="35">
        <f t="shared" si="49"/>
        <v>0</v>
      </c>
      <c r="S183" s="36">
        <f t="shared" si="50"/>
        <v>129.12899999999999</v>
      </c>
      <c r="T183" s="36">
        <f t="shared" si="51"/>
        <v>129.12899999999999</v>
      </c>
      <c r="U183" s="35">
        <f t="shared" si="52"/>
        <v>0</v>
      </c>
      <c r="V183" s="35">
        <f t="shared" si="53"/>
        <v>129.12899999999999</v>
      </c>
      <c r="W183" s="29">
        <v>129</v>
      </c>
      <c r="X183" s="27"/>
      <c r="Y183" s="27"/>
      <c r="Z183" s="27"/>
      <c r="AA183" s="27"/>
      <c r="AB183" s="27"/>
      <c r="AJ183" s="26"/>
      <c r="AK183" s="26"/>
      <c r="AL183" s="40"/>
      <c r="AM183" s="40"/>
      <c r="AN183" s="40"/>
      <c r="AO183" s="59"/>
      <c r="AP183" s="59"/>
      <c r="AQ183" s="59"/>
      <c r="AR183" s="30"/>
      <c r="AS183" s="26"/>
      <c r="AT183" s="1"/>
    </row>
    <row r="184" spans="1:46" ht="15">
      <c r="A184" s="62">
        <v>23</v>
      </c>
      <c r="B184" s="62">
        <v>23</v>
      </c>
      <c r="C184" s="62" t="s">
        <v>348</v>
      </c>
      <c r="D184" s="29" t="s">
        <v>72</v>
      </c>
      <c r="E184" s="29">
        <v>124</v>
      </c>
      <c r="F184" s="27"/>
      <c r="G184" s="27"/>
      <c r="H184" s="27"/>
      <c r="I184" s="27"/>
      <c r="J184" s="27"/>
      <c r="K184" s="32">
        <f t="shared" si="45"/>
        <v>124</v>
      </c>
      <c r="L184" s="32" t="s">
        <v>761</v>
      </c>
      <c r="M184" s="32"/>
      <c r="N184" s="33">
        <f t="shared" si="46"/>
        <v>124.01779999999999</v>
      </c>
      <c r="O184" s="32">
        <f t="shared" si="47"/>
        <v>1</v>
      </c>
      <c r="P184" s="32" t="str">
        <f t="shared" ca="1" si="48"/>
        <v>Y</v>
      </c>
      <c r="Q184" s="34" t="s">
        <v>123</v>
      </c>
      <c r="R184" s="35">
        <f t="shared" si="49"/>
        <v>0</v>
      </c>
      <c r="S184" s="36">
        <f t="shared" si="50"/>
        <v>124.12399999999998</v>
      </c>
      <c r="T184" s="36">
        <f t="shared" si="51"/>
        <v>124.124</v>
      </c>
      <c r="U184" s="35">
        <f t="shared" si="52"/>
        <v>0</v>
      </c>
      <c r="V184" s="35">
        <f t="shared" si="53"/>
        <v>124.124</v>
      </c>
      <c r="W184" s="29">
        <v>124</v>
      </c>
      <c r="X184" s="27"/>
      <c r="Y184" s="27"/>
      <c r="Z184" s="27"/>
      <c r="AA184" s="27"/>
      <c r="AB184" s="27"/>
      <c r="AJ184" s="26"/>
      <c r="AK184" s="26"/>
      <c r="AL184" s="40"/>
      <c r="AM184" s="40"/>
      <c r="AN184" s="40"/>
      <c r="AO184" s="59"/>
      <c r="AP184" s="59"/>
      <c r="AQ184" s="59"/>
      <c r="AR184" s="30"/>
      <c r="AS184" s="26"/>
      <c r="AT184" s="1"/>
    </row>
    <row r="185" spans="1:46" ht="15">
      <c r="A185" s="62">
        <v>24</v>
      </c>
      <c r="B185" s="62">
        <v>24</v>
      </c>
      <c r="C185" s="62" t="s">
        <v>356</v>
      </c>
      <c r="D185" s="29" t="s">
        <v>180</v>
      </c>
      <c r="E185" s="29">
        <v>122</v>
      </c>
      <c r="F185" s="27"/>
      <c r="G185" s="27"/>
      <c r="H185" s="27"/>
      <c r="I185" s="27"/>
      <c r="J185" s="27"/>
      <c r="K185" s="32">
        <f t="shared" si="45"/>
        <v>122</v>
      </c>
      <c r="L185" s="32" t="s">
        <v>761</v>
      </c>
      <c r="M185" s="32"/>
      <c r="N185" s="33">
        <f t="shared" si="46"/>
        <v>122.0179</v>
      </c>
      <c r="O185" s="32">
        <f t="shared" si="47"/>
        <v>1</v>
      </c>
      <c r="P185" s="32" t="str">
        <f t="shared" ca="1" si="48"/>
        <v>Y</v>
      </c>
      <c r="Q185" s="34" t="s">
        <v>123</v>
      </c>
      <c r="R185" s="35">
        <f t="shared" si="49"/>
        <v>0</v>
      </c>
      <c r="S185" s="36">
        <f t="shared" si="50"/>
        <v>122.12199999999999</v>
      </c>
      <c r="T185" s="36">
        <f t="shared" si="51"/>
        <v>122.122</v>
      </c>
      <c r="U185" s="35">
        <f t="shared" si="52"/>
        <v>0</v>
      </c>
      <c r="V185" s="35">
        <f t="shared" si="53"/>
        <v>122.122</v>
      </c>
      <c r="W185" s="29">
        <v>122</v>
      </c>
      <c r="X185" s="27"/>
      <c r="Y185" s="27"/>
      <c r="Z185" s="27"/>
      <c r="AA185" s="27"/>
      <c r="AB185" s="27"/>
      <c r="AJ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>
      <c r="A186" s="62">
        <v>25</v>
      </c>
      <c r="B186" s="62">
        <v>25</v>
      </c>
      <c r="C186" s="62" t="s">
        <v>360</v>
      </c>
      <c r="D186" s="29" t="s">
        <v>157</v>
      </c>
      <c r="E186" s="29">
        <v>120</v>
      </c>
      <c r="F186" s="27"/>
      <c r="G186" s="27"/>
      <c r="H186" s="27"/>
      <c r="I186" s="27"/>
      <c r="J186" s="27"/>
      <c r="K186" s="32">
        <f t="shared" si="45"/>
        <v>120</v>
      </c>
      <c r="L186" s="32" t="s">
        <v>761</v>
      </c>
      <c r="M186" s="32"/>
      <c r="N186" s="33">
        <f t="shared" si="46"/>
        <v>120.018</v>
      </c>
      <c r="O186" s="32">
        <f t="shared" si="47"/>
        <v>1</v>
      </c>
      <c r="P186" s="32" t="str">
        <f t="shared" ca="1" si="48"/>
        <v>Y</v>
      </c>
      <c r="Q186" s="34" t="s">
        <v>123</v>
      </c>
      <c r="R186" s="35">
        <f t="shared" si="49"/>
        <v>0</v>
      </c>
      <c r="S186" s="36">
        <f t="shared" si="50"/>
        <v>120.11999999999999</v>
      </c>
      <c r="T186" s="36">
        <f t="shared" si="51"/>
        <v>120.12</v>
      </c>
      <c r="U186" s="35">
        <f t="shared" si="52"/>
        <v>0</v>
      </c>
      <c r="V186" s="35">
        <f t="shared" si="53"/>
        <v>120.12</v>
      </c>
      <c r="W186" s="29">
        <v>120</v>
      </c>
      <c r="X186" s="27"/>
      <c r="Y186" s="27"/>
      <c r="Z186" s="27"/>
      <c r="AA186" s="27"/>
      <c r="AB186" s="27"/>
      <c r="AJ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>
      <c r="A187" s="62">
        <v>26</v>
      </c>
      <c r="B187" s="62">
        <v>26</v>
      </c>
      <c r="C187" s="62" t="s">
        <v>362</v>
      </c>
      <c r="D187" s="29" t="s">
        <v>25</v>
      </c>
      <c r="E187" s="29">
        <v>118</v>
      </c>
      <c r="F187" s="27"/>
      <c r="G187" s="27"/>
      <c r="H187" s="27"/>
      <c r="I187" s="27"/>
      <c r="J187" s="27"/>
      <c r="K187" s="32">
        <f t="shared" si="45"/>
        <v>118</v>
      </c>
      <c r="L187" s="32" t="s">
        <v>761</v>
      </c>
      <c r="M187" s="32"/>
      <c r="N187" s="33">
        <f t="shared" si="46"/>
        <v>118.0181</v>
      </c>
      <c r="O187" s="32">
        <f t="shared" si="47"/>
        <v>1</v>
      </c>
      <c r="P187" s="32" t="str">
        <f t="shared" ca="1" si="48"/>
        <v>Y</v>
      </c>
      <c r="Q187" s="34" t="s">
        <v>123</v>
      </c>
      <c r="R187" s="35">
        <f t="shared" si="49"/>
        <v>0</v>
      </c>
      <c r="S187" s="36">
        <f t="shared" si="50"/>
        <v>118.11799999999998</v>
      </c>
      <c r="T187" s="36">
        <f t="shared" si="51"/>
        <v>118.11799999999999</v>
      </c>
      <c r="U187" s="35">
        <f t="shared" si="52"/>
        <v>0</v>
      </c>
      <c r="V187" s="35">
        <f t="shared" si="53"/>
        <v>118.11799999999999</v>
      </c>
      <c r="W187" s="29">
        <v>118</v>
      </c>
      <c r="X187" s="27"/>
      <c r="Y187" s="27"/>
      <c r="Z187" s="27"/>
      <c r="AA187" s="27"/>
      <c r="AB187" s="27"/>
      <c r="AJ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>
      <c r="A188" s="62">
        <v>27</v>
      </c>
      <c r="B188" s="62">
        <v>27</v>
      </c>
      <c r="C188" s="62" t="s">
        <v>363</v>
      </c>
      <c r="D188" s="29" t="s">
        <v>32</v>
      </c>
      <c r="E188" s="29">
        <v>117</v>
      </c>
      <c r="F188" s="27"/>
      <c r="G188" s="27"/>
      <c r="H188" s="27"/>
      <c r="I188" s="27"/>
      <c r="J188" s="27"/>
      <c r="K188" s="32">
        <f t="shared" si="45"/>
        <v>117</v>
      </c>
      <c r="L188" s="32" t="s">
        <v>761</v>
      </c>
      <c r="M188" s="32"/>
      <c r="N188" s="33">
        <f t="shared" si="46"/>
        <v>117.01819999999999</v>
      </c>
      <c r="O188" s="32">
        <f t="shared" si="47"/>
        <v>1</v>
      </c>
      <c r="P188" s="32" t="str">
        <f t="shared" ca="1" si="48"/>
        <v>Y</v>
      </c>
      <c r="Q188" s="34" t="s">
        <v>123</v>
      </c>
      <c r="R188" s="35">
        <f t="shared" si="49"/>
        <v>0</v>
      </c>
      <c r="S188" s="36">
        <f t="shared" si="50"/>
        <v>117.11699999999999</v>
      </c>
      <c r="T188" s="36">
        <f t="shared" si="51"/>
        <v>117.117</v>
      </c>
      <c r="U188" s="35">
        <f t="shared" si="52"/>
        <v>0</v>
      </c>
      <c r="V188" s="35">
        <f t="shared" si="53"/>
        <v>117.117</v>
      </c>
      <c r="W188" s="29">
        <v>117</v>
      </c>
      <c r="X188" s="27"/>
      <c r="Y188" s="27"/>
      <c r="Z188" s="27"/>
      <c r="AA188" s="27"/>
      <c r="AB188" s="27"/>
      <c r="AJ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>
      <c r="A189" s="62">
        <v>28</v>
      </c>
      <c r="B189" s="62">
        <v>28</v>
      </c>
      <c r="C189" s="62" t="s">
        <v>364</v>
      </c>
      <c r="D189" s="29" t="s">
        <v>40</v>
      </c>
      <c r="E189" s="29">
        <v>116</v>
      </c>
      <c r="F189" s="27"/>
      <c r="G189" s="27"/>
      <c r="H189" s="27"/>
      <c r="I189" s="27"/>
      <c r="J189" s="27"/>
      <c r="K189" s="32">
        <f t="shared" si="45"/>
        <v>116</v>
      </c>
      <c r="L189" s="32" t="s">
        <v>761</v>
      </c>
      <c r="M189" s="32"/>
      <c r="N189" s="33">
        <f t="shared" si="46"/>
        <v>116.0183</v>
      </c>
      <c r="O189" s="32">
        <f t="shared" si="47"/>
        <v>1</v>
      </c>
      <c r="P189" s="32" t="str">
        <f t="shared" ca="1" si="48"/>
        <v>Y</v>
      </c>
      <c r="Q189" s="34" t="s">
        <v>123</v>
      </c>
      <c r="R189" s="35">
        <f t="shared" si="49"/>
        <v>0</v>
      </c>
      <c r="S189" s="36">
        <f t="shared" si="50"/>
        <v>116.11599999999999</v>
      </c>
      <c r="T189" s="36">
        <f t="shared" si="51"/>
        <v>116.116</v>
      </c>
      <c r="U189" s="35">
        <f t="shared" si="52"/>
        <v>0</v>
      </c>
      <c r="V189" s="35">
        <f t="shared" si="53"/>
        <v>116.116</v>
      </c>
      <c r="W189" s="29">
        <v>116</v>
      </c>
      <c r="X189" s="27"/>
      <c r="Y189" s="27"/>
      <c r="Z189" s="27"/>
      <c r="AA189" s="27"/>
      <c r="AB189" s="27"/>
      <c r="AJ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>
      <c r="A190" s="62">
        <v>29</v>
      </c>
      <c r="B190" s="62">
        <v>29</v>
      </c>
      <c r="C190" s="62" t="s">
        <v>370</v>
      </c>
      <c r="D190" s="29" t="s">
        <v>75</v>
      </c>
      <c r="E190" s="29">
        <v>112</v>
      </c>
      <c r="F190" s="27"/>
      <c r="G190" s="27"/>
      <c r="H190" s="27"/>
      <c r="I190" s="27"/>
      <c r="J190" s="27"/>
      <c r="K190" s="32">
        <f t="shared" si="45"/>
        <v>112</v>
      </c>
      <c r="L190" s="32" t="s">
        <v>761</v>
      </c>
      <c r="M190" s="32"/>
      <c r="N190" s="33">
        <f t="shared" si="46"/>
        <v>112.0184</v>
      </c>
      <c r="O190" s="32">
        <f t="shared" si="47"/>
        <v>1</v>
      </c>
      <c r="P190" s="32" t="str">
        <f t="shared" ca="1" si="48"/>
        <v>Y</v>
      </c>
      <c r="Q190" s="34" t="s">
        <v>123</v>
      </c>
      <c r="R190" s="35">
        <f t="shared" si="49"/>
        <v>0</v>
      </c>
      <c r="S190" s="36">
        <f t="shared" si="50"/>
        <v>112.11199999999999</v>
      </c>
      <c r="T190" s="36">
        <f t="shared" si="51"/>
        <v>112.11199999999999</v>
      </c>
      <c r="U190" s="35">
        <f t="shared" si="52"/>
        <v>0</v>
      </c>
      <c r="V190" s="35">
        <f t="shared" si="53"/>
        <v>112.11199999999999</v>
      </c>
      <c r="W190" s="29">
        <v>112</v>
      </c>
      <c r="X190" s="27"/>
      <c r="Y190" s="27"/>
      <c r="Z190" s="27"/>
      <c r="AA190" s="27"/>
      <c r="AB190" s="27"/>
      <c r="AJ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15">
      <c r="A191" s="62">
        <v>30</v>
      </c>
      <c r="B191" s="62">
        <v>30</v>
      </c>
      <c r="C191" s="62" t="s">
        <v>378</v>
      </c>
      <c r="D191" s="29" t="s">
        <v>47</v>
      </c>
      <c r="E191" s="29">
        <v>107</v>
      </c>
      <c r="F191" s="27"/>
      <c r="G191" s="27"/>
      <c r="H191" s="27"/>
      <c r="I191" s="27"/>
      <c r="J191" s="27"/>
      <c r="K191" s="32">
        <f t="shared" si="45"/>
        <v>107</v>
      </c>
      <c r="L191" s="32" t="s">
        <v>761</v>
      </c>
      <c r="M191" s="32"/>
      <c r="N191" s="33">
        <f t="shared" si="46"/>
        <v>107.0185</v>
      </c>
      <c r="O191" s="32">
        <f t="shared" si="47"/>
        <v>1</v>
      </c>
      <c r="P191" s="32" t="str">
        <f t="shared" ca="1" si="48"/>
        <v>Y</v>
      </c>
      <c r="Q191" s="34" t="s">
        <v>123</v>
      </c>
      <c r="R191" s="35">
        <f t="shared" si="49"/>
        <v>0</v>
      </c>
      <c r="S191" s="36">
        <f t="shared" si="50"/>
        <v>107.10699999999999</v>
      </c>
      <c r="T191" s="36">
        <f t="shared" si="51"/>
        <v>107.107</v>
      </c>
      <c r="U191" s="35">
        <f t="shared" si="52"/>
        <v>0</v>
      </c>
      <c r="V191" s="35">
        <f t="shared" si="53"/>
        <v>107.107</v>
      </c>
      <c r="W191" s="29">
        <v>107</v>
      </c>
      <c r="X191" s="27"/>
      <c r="Y191" s="27"/>
      <c r="Z191" s="27"/>
      <c r="AA191" s="27"/>
      <c r="AB191" s="27"/>
      <c r="AJ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ht="15">
      <c r="A192" s="62">
        <v>31</v>
      </c>
      <c r="B192" s="62">
        <v>31</v>
      </c>
      <c r="C192" s="62" t="s">
        <v>402</v>
      </c>
      <c r="D192" s="29" t="s">
        <v>116</v>
      </c>
      <c r="E192" s="29">
        <v>100</v>
      </c>
      <c r="F192" s="27"/>
      <c r="G192" s="27"/>
      <c r="H192" s="27"/>
      <c r="I192" s="27"/>
      <c r="J192" s="27"/>
      <c r="K192" s="32">
        <f t="shared" si="45"/>
        <v>100</v>
      </c>
      <c r="L192" s="32" t="s">
        <v>761</v>
      </c>
      <c r="M192" s="32"/>
      <c r="N192" s="33">
        <f t="shared" si="46"/>
        <v>100.01860000000001</v>
      </c>
      <c r="O192" s="32">
        <f t="shared" si="47"/>
        <v>1</v>
      </c>
      <c r="P192" s="32" t="str">
        <f t="shared" ca="1" si="48"/>
        <v>Y</v>
      </c>
      <c r="Q192" s="34" t="s">
        <v>123</v>
      </c>
      <c r="R192" s="35">
        <f t="shared" si="49"/>
        <v>0</v>
      </c>
      <c r="S192" s="36">
        <f t="shared" si="50"/>
        <v>100.1</v>
      </c>
      <c r="T192" s="36">
        <f t="shared" si="51"/>
        <v>100.1</v>
      </c>
      <c r="U192" s="35">
        <f t="shared" si="52"/>
        <v>0</v>
      </c>
      <c r="V192" s="35">
        <f t="shared" si="53"/>
        <v>100.1</v>
      </c>
      <c r="W192" s="29">
        <v>100</v>
      </c>
      <c r="X192" s="27"/>
      <c r="Y192" s="27"/>
      <c r="Z192" s="27"/>
      <c r="AA192" s="27"/>
      <c r="AB192" s="27"/>
      <c r="AJ192" s="26"/>
      <c r="AK192" s="26"/>
      <c r="AL192" s="40"/>
      <c r="AM192" s="40"/>
      <c r="AN192" s="40"/>
      <c r="AO192" s="59"/>
      <c r="AP192" s="59"/>
      <c r="AQ192" s="59"/>
      <c r="AR192" s="30"/>
      <c r="AS192" s="26"/>
      <c r="AT192" s="1"/>
    </row>
    <row r="193" spans="1:46" ht="15">
      <c r="A193" s="62">
        <v>32</v>
      </c>
      <c r="B193" s="62">
        <v>32</v>
      </c>
      <c r="C193" s="62" t="s">
        <v>461</v>
      </c>
      <c r="D193" s="29" t="s">
        <v>157</v>
      </c>
      <c r="E193" s="29">
        <v>85</v>
      </c>
      <c r="F193" s="27"/>
      <c r="G193" s="27"/>
      <c r="H193" s="27"/>
      <c r="I193" s="27"/>
      <c r="J193" s="27"/>
      <c r="K193" s="32">
        <f t="shared" si="45"/>
        <v>85</v>
      </c>
      <c r="L193" s="32" t="s">
        <v>761</v>
      </c>
      <c r="M193" s="32"/>
      <c r="N193" s="33">
        <f t="shared" si="46"/>
        <v>85.018699999999995</v>
      </c>
      <c r="O193" s="32">
        <f t="shared" si="47"/>
        <v>1</v>
      </c>
      <c r="P193" s="32" t="str">
        <f t="shared" ca="1" si="48"/>
        <v>Y</v>
      </c>
      <c r="Q193" s="34" t="s">
        <v>123</v>
      </c>
      <c r="R193" s="35">
        <f t="shared" si="49"/>
        <v>0</v>
      </c>
      <c r="S193" s="36">
        <f t="shared" si="50"/>
        <v>85.084999999999994</v>
      </c>
      <c r="T193" s="36">
        <f t="shared" si="51"/>
        <v>85.084999999999994</v>
      </c>
      <c r="U193" s="35">
        <f t="shared" si="52"/>
        <v>0</v>
      </c>
      <c r="V193" s="35">
        <f t="shared" si="53"/>
        <v>85.084999999999994</v>
      </c>
      <c r="W193" s="29">
        <v>85</v>
      </c>
      <c r="X193" s="27"/>
      <c r="Y193" s="27"/>
      <c r="Z193" s="27"/>
      <c r="AA193" s="27"/>
      <c r="AB193" s="27"/>
      <c r="AJ193" s="26"/>
      <c r="AK193" s="26"/>
      <c r="AL193" s="40"/>
      <c r="AM193" s="40"/>
      <c r="AN193" s="40"/>
      <c r="AO193" s="59"/>
      <c r="AP193" s="59"/>
      <c r="AQ193" s="59"/>
      <c r="AR193" s="30"/>
      <c r="AS193" s="26"/>
      <c r="AT193" s="1"/>
    </row>
    <row r="194" spans="1:46" ht="15">
      <c r="A194" s="62">
        <v>33</v>
      </c>
      <c r="B194" s="62">
        <v>33</v>
      </c>
      <c r="C194" s="62" t="s">
        <v>462</v>
      </c>
      <c r="D194" s="29" t="s">
        <v>121</v>
      </c>
      <c r="E194" s="29">
        <v>84</v>
      </c>
      <c r="F194" s="27"/>
      <c r="G194" s="27"/>
      <c r="H194" s="27"/>
      <c r="I194" s="27"/>
      <c r="J194" s="27"/>
      <c r="K194" s="32">
        <f t="shared" si="45"/>
        <v>84</v>
      </c>
      <c r="L194" s="32" t="s">
        <v>761</v>
      </c>
      <c r="M194" s="32"/>
      <c r="N194" s="33">
        <f t="shared" si="46"/>
        <v>84.018799999999999</v>
      </c>
      <c r="O194" s="32">
        <f t="shared" si="47"/>
        <v>1</v>
      </c>
      <c r="P194" s="32" t="str">
        <f t="shared" ca="1" si="48"/>
        <v>Y</v>
      </c>
      <c r="Q194" s="34" t="s">
        <v>123</v>
      </c>
      <c r="R194" s="35">
        <f t="shared" si="49"/>
        <v>0</v>
      </c>
      <c r="S194" s="36">
        <f t="shared" si="50"/>
        <v>84.083999999999989</v>
      </c>
      <c r="T194" s="36">
        <f t="shared" si="51"/>
        <v>84.084000000000003</v>
      </c>
      <c r="U194" s="35">
        <f t="shared" si="52"/>
        <v>0</v>
      </c>
      <c r="V194" s="35">
        <f t="shared" si="53"/>
        <v>84.084000000000003</v>
      </c>
      <c r="W194" s="29">
        <v>84</v>
      </c>
      <c r="X194" s="27"/>
      <c r="Y194" s="27"/>
      <c r="Z194" s="27"/>
      <c r="AA194" s="27"/>
      <c r="AB194" s="27"/>
      <c r="AJ194" s="26"/>
      <c r="AK194" s="26"/>
      <c r="AL194" s="40"/>
      <c r="AM194" s="40"/>
      <c r="AN194" s="40"/>
      <c r="AO194" s="59"/>
      <c r="AP194" s="59"/>
      <c r="AQ194" s="59"/>
      <c r="AR194" s="30"/>
      <c r="AS194" s="26"/>
      <c r="AT194" s="1"/>
    </row>
    <row r="195" spans="1:46" ht="15">
      <c r="A195" s="62">
        <v>34</v>
      </c>
      <c r="B195" s="62" t="s">
        <v>82</v>
      </c>
      <c r="C195" s="62" t="s">
        <v>465</v>
      </c>
      <c r="D195" s="29" t="s">
        <v>467</v>
      </c>
      <c r="E195" s="29">
        <v>82</v>
      </c>
      <c r="F195" s="27"/>
      <c r="G195" s="27"/>
      <c r="H195" s="27"/>
      <c r="I195" s="27"/>
      <c r="J195" s="27"/>
      <c r="K195" s="32">
        <f t="shared" si="45"/>
        <v>82</v>
      </c>
      <c r="L195" s="32" t="s">
        <v>762</v>
      </c>
      <c r="M195" s="32"/>
      <c r="N195" s="33">
        <f t="shared" si="46"/>
        <v>82.018900000000002</v>
      </c>
      <c r="O195" s="32">
        <f t="shared" si="47"/>
        <v>1</v>
      </c>
      <c r="P195" s="32" t="str">
        <f t="shared" ca="1" si="48"/>
        <v>Y</v>
      </c>
      <c r="Q195" s="34" t="s">
        <v>123</v>
      </c>
      <c r="R195" s="35">
        <f t="shared" si="49"/>
        <v>0</v>
      </c>
      <c r="S195" s="36">
        <f t="shared" si="50"/>
        <v>82.081999999999994</v>
      </c>
      <c r="T195" s="36">
        <f t="shared" si="51"/>
        <v>82.081999999999994</v>
      </c>
      <c r="U195" s="35">
        <f t="shared" si="52"/>
        <v>0</v>
      </c>
      <c r="V195" s="35">
        <f t="shared" si="53"/>
        <v>82.081999999999994</v>
      </c>
      <c r="W195" s="29">
        <v>82</v>
      </c>
      <c r="X195" s="27"/>
      <c r="Y195" s="27"/>
      <c r="Z195" s="27"/>
      <c r="AA195" s="27"/>
      <c r="AB195" s="27"/>
      <c r="AJ195" s="26"/>
      <c r="AK195" s="26"/>
      <c r="AL195" s="40"/>
      <c r="AM195" s="40"/>
      <c r="AN195" s="40"/>
      <c r="AO195" s="59"/>
      <c r="AP195" s="59"/>
      <c r="AQ195" s="59"/>
      <c r="AR195" s="30"/>
      <c r="AS195" s="26"/>
      <c r="AT195" s="1"/>
    </row>
    <row r="196" spans="1:46" ht="15">
      <c r="A196" s="62">
        <v>35</v>
      </c>
      <c r="B196" s="62">
        <v>34</v>
      </c>
      <c r="C196" s="62" t="s">
        <v>475</v>
      </c>
      <c r="D196" s="29" t="s">
        <v>32</v>
      </c>
      <c r="E196" s="29">
        <v>77</v>
      </c>
      <c r="F196" s="27"/>
      <c r="G196" s="27"/>
      <c r="H196" s="27"/>
      <c r="I196" s="27"/>
      <c r="J196" s="27"/>
      <c r="K196" s="32">
        <f t="shared" si="45"/>
        <v>77</v>
      </c>
      <c r="L196" s="32" t="s">
        <v>761</v>
      </c>
      <c r="M196" s="32"/>
      <c r="N196" s="33">
        <f t="shared" si="46"/>
        <v>77.019000000000005</v>
      </c>
      <c r="O196" s="32">
        <f t="shared" si="47"/>
        <v>1</v>
      </c>
      <c r="P196" s="32" t="str">
        <f t="shared" ca="1" si="48"/>
        <v>Y</v>
      </c>
      <c r="Q196" s="34" t="s">
        <v>123</v>
      </c>
      <c r="R196" s="35">
        <f t="shared" si="49"/>
        <v>0</v>
      </c>
      <c r="S196" s="36">
        <f t="shared" si="50"/>
        <v>77.076999999999998</v>
      </c>
      <c r="T196" s="36">
        <f t="shared" si="51"/>
        <v>77.076999999999998</v>
      </c>
      <c r="U196" s="35">
        <f t="shared" si="52"/>
        <v>0</v>
      </c>
      <c r="V196" s="35">
        <f t="shared" si="53"/>
        <v>77.076999999999998</v>
      </c>
      <c r="W196" s="29">
        <v>77</v>
      </c>
      <c r="X196" s="27"/>
      <c r="Y196" s="27"/>
      <c r="Z196" s="27"/>
      <c r="AA196" s="27"/>
      <c r="AB196" s="27"/>
      <c r="AJ196" s="26"/>
      <c r="AK196" s="26"/>
      <c r="AL196" s="40"/>
      <c r="AM196" s="40"/>
      <c r="AN196" s="40"/>
      <c r="AO196" s="59"/>
      <c r="AP196" s="59"/>
      <c r="AQ196" s="59"/>
      <c r="AR196" s="30"/>
      <c r="AS196" s="26"/>
      <c r="AT196" s="1"/>
    </row>
    <row r="197" spans="1:46" ht="15">
      <c r="A197" s="62">
        <v>36</v>
      </c>
      <c r="B197" s="62" t="s">
        <v>82</v>
      </c>
      <c r="C197" s="62" t="s">
        <v>476</v>
      </c>
      <c r="D197" s="29" t="s">
        <v>467</v>
      </c>
      <c r="E197" s="29">
        <v>76</v>
      </c>
      <c r="F197" s="27"/>
      <c r="G197" s="27"/>
      <c r="H197" s="27"/>
      <c r="I197" s="27"/>
      <c r="J197" s="27"/>
      <c r="K197" s="32">
        <f t="shared" si="45"/>
        <v>76</v>
      </c>
      <c r="L197" s="32" t="s">
        <v>762</v>
      </c>
      <c r="M197" s="32"/>
      <c r="N197" s="33">
        <f t="shared" si="46"/>
        <v>76.019099999999995</v>
      </c>
      <c r="O197" s="32">
        <f t="shared" si="47"/>
        <v>1</v>
      </c>
      <c r="P197" s="32" t="str">
        <f t="shared" ca="1" si="48"/>
        <v>Y</v>
      </c>
      <c r="Q197" s="34" t="s">
        <v>123</v>
      </c>
      <c r="R197" s="35">
        <f t="shared" si="49"/>
        <v>0</v>
      </c>
      <c r="S197" s="36">
        <f t="shared" si="50"/>
        <v>76.075999999999993</v>
      </c>
      <c r="T197" s="36">
        <f t="shared" si="51"/>
        <v>76.075999999999993</v>
      </c>
      <c r="U197" s="35">
        <f t="shared" si="52"/>
        <v>0</v>
      </c>
      <c r="V197" s="35">
        <f t="shared" si="53"/>
        <v>76.075999999999993</v>
      </c>
      <c r="W197" s="29">
        <v>76</v>
      </c>
      <c r="X197" s="27"/>
      <c r="Y197" s="27"/>
      <c r="Z197" s="27"/>
      <c r="AA197" s="27"/>
      <c r="AB197" s="27"/>
      <c r="AJ197" s="26"/>
      <c r="AK197" s="26"/>
      <c r="AL197" s="40"/>
      <c r="AM197" s="40"/>
      <c r="AN197" s="40"/>
      <c r="AO197" s="59"/>
      <c r="AP197" s="59"/>
      <c r="AQ197" s="59"/>
      <c r="AR197" s="30"/>
      <c r="AS197" s="26"/>
      <c r="AT197" s="1"/>
    </row>
    <row r="198" spans="1:46" ht="15">
      <c r="A198" s="62">
        <v>37</v>
      </c>
      <c r="B198" s="62">
        <v>35</v>
      </c>
      <c r="C198" s="62" t="s">
        <v>493</v>
      </c>
      <c r="D198" s="29" t="s">
        <v>88</v>
      </c>
      <c r="E198" s="29">
        <v>72</v>
      </c>
      <c r="F198" s="27"/>
      <c r="G198" s="27"/>
      <c r="H198" s="27"/>
      <c r="I198" s="27"/>
      <c r="J198" s="27"/>
      <c r="K198" s="32">
        <f t="shared" si="45"/>
        <v>72</v>
      </c>
      <c r="L198" s="32" t="s">
        <v>761</v>
      </c>
      <c r="M198" s="32"/>
      <c r="N198" s="33">
        <f t="shared" si="46"/>
        <v>72.019199999999998</v>
      </c>
      <c r="O198" s="32">
        <f t="shared" si="47"/>
        <v>1</v>
      </c>
      <c r="P198" s="32" t="str">
        <f t="shared" ca="1" si="48"/>
        <v>Y</v>
      </c>
      <c r="Q198" s="34" t="s">
        <v>123</v>
      </c>
      <c r="R198" s="35">
        <f t="shared" si="49"/>
        <v>0</v>
      </c>
      <c r="S198" s="36">
        <f t="shared" si="50"/>
        <v>72.071999999999989</v>
      </c>
      <c r="T198" s="36">
        <f t="shared" si="51"/>
        <v>72.072000000000003</v>
      </c>
      <c r="U198" s="35">
        <f t="shared" si="52"/>
        <v>0</v>
      </c>
      <c r="V198" s="35">
        <f t="shared" si="53"/>
        <v>72.072000000000003</v>
      </c>
      <c r="W198" s="29">
        <v>72</v>
      </c>
      <c r="X198" s="27"/>
      <c r="Y198" s="27"/>
      <c r="Z198" s="27"/>
      <c r="AA198" s="27"/>
      <c r="AB198" s="27"/>
      <c r="AJ198" s="26"/>
      <c r="AK198" s="26"/>
      <c r="AL198" s="40"/>
      <c r="AM198" s="40"/>
      <c r="AN198" s="40"/>
      <c r="AO198" s="59"/>
      <c r="AP198" s="59"/>
      <c r="AQ198" s="59"/>
      <c r="AR198" s="30"/>
      <c r="AS198" s="26"/>
      <c r="AT198" s="1"/>
    </row>
    <row r="199" spans="1:46" ht="3" customHeight="1">
      <c r="A199" s="62"/>
      <c r="B199" s="1"/>
      <c r="C199" s="62"/>
      <c r="D199" s="29"/>
      <c r="E199" s="29"/>
      <c r="F199" s="27"/>
      <c r="G199" s="27"/>
      <c r="H199" s="27"/>
      <c r="I199" s="27"/>
      <c r="J199" s="27"/>
      <c r="K199" s="32"/>
      <c r="L199" s="27"/>
      <c r="M199" s="27"/>
      <c r="N199" s="32"/>
      <c r="O199" s="27"/>
      <c r="P199" s="27"/>
      <c r="R199" s="63"/>
      <c r="S199" s="63"/>
      <c r="T199" s="63"/>
      <c r="U199" s="63"/>
      <c r="V199" s="35"/>
      <c r="W199" s="27"/>
      <c r="X199" s="27"/>
      <c r="Y199" s="27"/>
      <c r="Z199" s="27"/>
      <c r="AA199" s="27"/>
      <c r="AB199" s="27"/>
      <c r="AJ199" s="26"/>
      <c r="AK199" s="26"/>
      <c r="AL199" s="40"/>
      <c r="AM199" s="40"/>
      <c r="AN199" s="40"/>
      <c r="AO199" s="40"/>
      <c r="AP199" s="40"/>
      <c r="AQ199" s="40"/>
      <c r="AR199" s="30"/>
      <c r="AS199" s="26"/>
      <c r="AT199" s="1"/>
    </row>
    <row r="200" spans="1:46" ht="15">
      <c r="A200" s="62"/>
      <c r="B200" s="1"/>
      <c r="C200" s="62"/>
      <c r="D200" s="29"/>
      <c r="E200" s="29"/>
      <c r="F200" s="27"/>
      <c r="G200" s="27"/>
      <c r="H200" s="27"/>
      <c r="I200" s="27"/>
      <c r="J200" s="27"/>
      <c r="K200" s="32"/>
      <c r="L200" s="27"/>
      <c r="M200" s="27"/>
      <c r="N200" s="32"/>
      <c r="O200" s="27"/>
      <c r="P200" s="27"/>
      <c r="R200" s="63"/>
      <c r="S200" s="63"/>
      <c r="T200" s="63"/>
      <c r="U200" s="63"/>
      <c r="V200" s="35"/>
      <c r="W200" s="27"/>
      <c r="X200" s="27"/>
      <c r="Y200" s="27"/>
      <c r="Z200" s="27"/>
      <c r="AA200" s="27"/>
      <c r="AB200" s="27"/>
      <c r="AJ200" s="26"/>
      <c r="AK200" s="26"/>
      <c r="AL200" s="40"/>
      <c r="AM200" s="40"/>
      <c r="AN200" s="40"/>
      <c r="AO200" s="40"/>
      <c r="AP200" s="40"/>
      <c r="AQ200" s="40"/>
      <c r="AR200" s="30"/>
      <c r="AS200" s="26"/>
      <c r="AT200" s="1"/>
    </row>
    <row r="201" spans="1:46" s="26" customFormat="1" ht="15">
      <c r="A201" s="62"/>
      <c r="B201" s="1"/>
      <c r="C201" s="61" t="s">
        <v>166</v>
      </c>
      <c r="D201" s="29"/>
      <c r="E201" s="29"/>
      <c r="F201" s="27"/>
      <c r="G201" s="27"/>
      <c r="H201" s="27"/>
      <c r="I201" s="27"/>
      <c r="J201" s="27"/>
      <c r="K201" s="32"/>
      <c r="L201" s="27"/>
      <c r="M201" s="27"/>
      <c r="N201" s="32"/>
      <c r="O201" s="27"/>
      <c r="P201" s="27"/>
      <c r="Q201" s="54" t="str">
        <f>C201</f>
        <v>M60</v>
      </c>
      <c r="R201" s="60"/>
      <c r="S201" s="60"/>
      <c r="T201" s="60"/>
      <c r="U201" s="60"/>
      <c r="V201" s="35"/>
      <c r="W201" s="27"/>
      <c r="X201" s="54"/>
      <c r="Y201" s="54"/>
      <c r="Z201" s="54"/>
      <c r="AA201" s="54"/>
      <c r="AB201" s="54"/>
      <c r="AH201" s="2"/>
      <c r="AI201" s="2"/>
      <c r="AL201" s="40"/>
      <c r="AM201" s="40"/>
      <c r="AN201" s="40"/>
      <c r="AO201" s="38">
        <v>841</v>
      </c>
      <c r="AP201" s="38">
        <v>779</v>
      </c>
      <c r="AQ201" s="38">
        <v>750</v>
      </c>
      <c r="AR201" s="52"/>
      <c r="AT201" s="1"/>
    </row>
    <row r="202" spans="1:46" s="26" customFormat="1" ht="15">
      <c r="A202" s="62">
        <v>1</v>
      </c>
      <c r="B202" s="1">
        <v>1</v>
      </c>
      <c r="C202" s="62" t="s">
        <v>165</v>
      </c>
      <c r="D202" s="29" t="s">
        <v>19</v>
      </c>
      <c r="E202" s="29">
        <v>230</v>
      </c>
      <c r="F202" s="27"/>
      <c r="G202" s="27"/>
      <c r="H202" s="27"/>
      <c r="I202" s="27"/>
      <c r="J202" s="27"/>
      <c r="K202" s="32">
        <f t="shared" ref="K202:K227" si="54">IFERROR(LARGE(E202:J202,1),0)+IF($D$5&gt;=2,IFERROR(LARGE(E202:J202,2),0),0)+IF($D$5&gt;=3,IFERROR(LARGE(E202:J202,3),0),0)+IF($D$5&gt;=4,IFERROR(LARGE(E202:J202,4),0),0)+IF($D$5&gt;=5,IFERROR(LARGE(E202:J202,5),0),0)+IF($D$5&gt;=6,IFERROR(LARGE(E202:J202,6),0),0)</f>
        <v>230</v>
      </c>
      <c r="L202" s="32" t="s">
        <v>761</v>
      </c>
      <c r="M202" s="32" t="s">
        <v>167</v>
      </c>
      <c r="N202" s="33">
        <f t="shared" ref="N202:N227" si="55">K202+(ROW(K202)-ROW(K$6))/10000</f>
        <v>230.0196</v>
      </c>
      <c r="O202" s="32">
        <f t="shared" ref="O202:O227" si="56">COUNT(E202:J202)</f>
        <v>1</v>
      </c>
      <c r="P202" s="32" t="str">
        <f t="shared" ref="P202:P227" ca="1" si="57">IF(AND(O202=1,OFFSET(D202,0,P$3)&gt;0),"Y",0)</f>
        <v>Y</v>
      </c>
      <c r="Q202" s="34" t="s">
        <v>166</v>
      </c>
      <c r="R202" s="35">
        <f t="shared" ref="R202:R227" si="58">1-(Q202=Q201)</f>
        <v>0</v>
      </c>
      <c r="S202" s="36">
        <f t="shared" ref="S202:S227" si="59">IFERROR(LARGE(E202:J202,1),0)*1.001+IF($D$5&gt;=2,IFERROR(LARGE(E202:J202,2),0),0)*1.0001+IF($D$5&gt;=3,IFERROR(LARGE(E202:J202,3),0),0)*1.00001+IF($D$5&gt;=4,IFERROR(LARGE(E202:J202,4),0),0)*1.000001+IF($D$5&gt;=5,IFERROR(LARGE(E202:J202,5),0),0)*1.0000001+IF($D$5&gt;=6,IFERROR(LARGE(E202:J202,6),0),0)*1.00000001</f>
        <v>230.22999999999996</v>
      </c>
      <c r="T202" s="36">
        <f t="shared" ref="T202:T227" si="60">K202+W202/1000+IF($D$5&gt;=2,X202/10000,0)+IF($D$5&gt;=3,Y202/100000,0)+IF($D$5&gt;=4,Z202/1000000,0)+IF($D$5&gt;=5,AA202/10000000,0)+IF($D$5&gt;=6,AB202/100000000,0)</f>
        <v>230.23</v>
      </c>
      <c r="U202" s="35">
        <f t="shared" ref="U202:U227" si="61">1-(S202=T202)</f>
        <v>0</v>
      </c>
      <c r="V202" s="35">
        <f t="shared" ref="V202:V227" si="62">K202+W202/1000+X202/10000+Y202/100000+Z202/1000000+AA202/10000000+AB202/100000000</f>
        <v>230.23</v>
      </c>
      <c r="W202" s="29">
        <v>230</v>
      </c>
      <c r="X202" s="27"/>
      <c r="Y202" s="27"/>
      <c r="Z202" s="27"/>
      <c r="AA202" s="27"/>
      <c r="AB202" s="27"/>
      <c r="AH202" s="2"/>
      <c r="AI202" s="2"/>
      <c r="AL202" s="40"/>
      <c r="AM202" s="40"/>
      <c r="AN202" s="40"/>
      <c r="AO202" s="59"/>
      <c r="AP202" s="59"/>
      <c r="AQ202" s="59"/>
      <c r="AR202" s="52"/>
      <c r="AT202" s="1"/>
    </row>
    <row r="203" spans="1:46" s="26" customFormat="1" ht="15">
      <c r="A203" s="62">
        <v>2</v>
      </c>
      <c r="B203" s="1">
        <v>2</v>
      </c>
      <c r="C203" s="62" t="s">
        <v>190</v>
      </c>
      <c r="D203" s="29" t="s">
        <v>157</v>
      </c>
      <c r="E203" s="29">
        <v>215</v>
      </c>
      <c r="F203" s="27"/>
      <c r="G203" s="27"/>
      <c r="H203" s="27"/>
      <c r="I203" s="27"/>
      <c r="J203" s="27"/>
      <c r="K203" s="32">
        <f t="shared" si="54"/>
        <v>215</v>
      </c>
      <c r="L203" s="32" t="s">
        <v>761</v>
      </c>
      <c r="M203" s="32" t="s">
        <v>191</v>
      </c>
      <c r="N203" s="33">
        <f t="shared" si="55"/>
        <v>215.0197</v>
      </c>
      <c r="O203" s="32">
        <f t="shared" si="56"/>
        <v>1</v>
      </c>
      <c r="P203" s="32" t="str">
        <f t="shared" ca="1" si="57"/>
        <v>Y</v>
      </c>
      <c r="Q203" s="34" t="s">
        <v>166</v>
      </c>
      <c r="R203" s="35">
        <f t="shared" si="58"/>
        <v>0</v>
      </c>
      <c r="S203" s="36">
        <f t="shared" si="59"/>
        <v>215.21499999999997</v>
      </c>
      <c r="T203" s="36">
        <f t="shared" si="60"/>
        <v>215.215</v>
      </c>
      <c r="U203" s="35">
        <f t="shared" si="61"/>
        <v>0</v>
      </c>
      <c r="V203" s="35">
        <f t="shared" si="62"/>
        <v>215.215</v>
      </c>
      <c r="W203" s="29">
        <v>215</v>
      </c>
      <c r="X203" s="27"/>
      <c r="Y203" s="27"/>
      <c r="Z203" s="27"/>
      <c r="AA203" s="27"/>
      <c r="AB203" s="27"/>
      <c r="AH203" s="2"/>
      <c r="AI203" s="2"/>
      <c r="AL203" s="40"/>
      <c r="AM203" s="40"/>
      <c r="AN203" s="40"/>
      <c r="AO203" s="59"/>
      <c r="AP203" s="59"/>
      <c r="AQ203" s="59"/>
      <c r="AR203" s="52"/>
      <c r="AT203" s="1"/>
    </row>
    <row r="204" spans="1:46" s="26" customFormat="1" ht="15">
      <c r="A204" s="62">
        <v>3</v>
      </c>
      <c r="B204" s="1">
        <v>3</v>
      </c>
      <c r="C204" s="62" t="s">
        <v>217</v>
      </c>
      <c r="D204" s="29" t="s">
        <v>88</v>
      </c>
      <c r="E204" s="29">
        <v>200</v>
      </c>
      <c r="F204" s="27"/>
      <c r="G204" s="27"/>
      <c r="H204" s="27"/>
      <c r="I204" s="27"/>
      <c r="J204" s="27"/>
      <c r="K204" s="32">
        <f t="shared" si="54"/>
        <v>200</v>
      </c>
      <c r="L204" s="32" t="s">
        <v>761</v>
      </c>
      <c r="M204" s="32" t="s">
        <v>586</v>
      </c>
      <c r="N204" s="33">
        <f t="shared" si="55"/>
        <v>200.0198</v>
      </c>
      <c r="O204" s="32">
        <f t="shared" si="56"/>
        <v>1</v>
      </c>
      <c r="P204" s="32" t="str">
        <f t="shared" ca="1" si="57"/>
        <v>Y</v>
      </c>
      <c r="Q204" s="34" t="s">
        <v>166</v>
      </c>
      <c r="R204" s="35">
        <f t="shared" si="58"/>
        <v>0</v>
      </c>
      <c r="S204" s="36">
        <f t="shared" si="59"/>
        <v>200.2</v>
      </c>
      <c r="T204" s="36">
        <f t="shared" si="60"/>
        <v>200.2</v>
      </c>
      <c r="U204" s="35">
        <f t="shared" si="61"/>
        <v>0</v>
      </c>
      <c r="V204" s="35">
        <f t="shared" si="62"/>
        <v>200.2</v>
      </c>
      <c r="W204" s="29">
        <v>200</v>
      </c>
      <c r="X204" s="27"/>
      <c r="Y204" s="27"/>
      <c r="Z204" s="27"/>
      <c r="AA204" s="27"/>
      <c r="AB204" s="27"/>
      <c r="AH204" s="2"/>
      <c r="AI204" s="2"/>
      <c r="AL204" s="40"/>
      <c r="AM204" s="40"/>
      <c r="AN204" s="40"/>
      <c r="AO204" s="59"/>
      <c r="AP204" s="59"/>
      <c r="AQ204" s="59"/>
      <c r="AR204" s="52"/>
      <c r="AT204" s="1"/>
    </row>
    <row r="205" spans="1:46" s="26" customFormat="1" ht="15">
      <c r="A205" s="62">
        <v>4</v>
      </c>
      <c r="B205" s="1">
        <v>4</v>
      </c>
      <c r="C205" s="62" t="s">
        <v>218</v>
      </c>
      <c r="D205" s="29" t="s">
        <v>171</v>
      </c>
      <c r="E205" s="29">
        <v>199</v>
      </c>
      <c r="F205" s="27"/>
      <c r="G205" s="27"/>
      <c r="H205" s="27"/>
      <c r="I205" s="27"/>
      <c r="J205" s="27"/>
      <c r="K205" s="32">
        <f t="shared" si="54"/>
        <v>199</v>
      </c>
      <c r="L205" s="32" t="s">
        <v>761</v>
      </c>
      <c r="M205" s="32"/>
      <c r="N205" s="33">
        <f t="shared" si="55"/>
        <v>199.01990000000001</v>
      </c>
      <c r="O205" s="32">
        <f t="shared" si="56"/>
        <v>1</v>
      </c>
      <c r="P205" s="32" t="str">
        <f t="shared" ca="1" si="57"/>
        <v>Y</v>
      </c>
      <c r="Q205" s="34" t="s">
        <v>166</v>
      </c>
      <c r="R205" s="35">
        <f t="shared" si="58"/>
        <v>0</v>
      </c>
      <c r="S205" s="36">
        <f t="shared" si="59"/>
        <v>199.19899999999998</v>
      </c>
      <c r="T205" s="36">
        <f t="shared" si="60"/>
        <v>199.19900000000001</v>
      </c>
      <c r="U205" s="35">
        <f t="shared" si="61"/>
        <v>0</v>
      </c>
      <c r="V205" s="35">
        <f t="shared" si="62"/>
        <v>199.19900000000001</v>
      </c>
      <c r="W205" s="29">
        <v>199</v>
      </c>
      <c r="X205" s="27"/>
      <c r="Y205" s="27"/>
      <c r="Z205" s="27"/>
      <c r="AA205" s="27"/>
      <c r="AB205" s="27"/>
      <c r="AH205" s="2"/>
      <c r="AI205" s="2"/>
      <c r="AL205" s="40"/>
      <c r="AM205" s="40"/>
      <c r="AN205" s="40"/>
      <c r="AO205" s="59"/>
      <c r="AP205" s="59"/>
      <c r="AQ205" s="59"/>
      <c r="AR205" s="52"/>
      <c r="AT205" s="1"/>
    </row>
    <row r="206" spans="1:46" s="26" customFormat="1" ht="15">
      <c r="A206" s="62">
        <v>5</v>
      </c>
      <c r="B206" s="1">
        <v>5</v>
      </c>
      <c r="C206" s="62" t="s">
        <v>226</v>
      </c>
      <c r="D206" s="29" t="s">
        <v>88</v>
      </c>
      <c r="E206" s="29">
        <v>195</v>
      </c>
      <c r="F206" s="27"/>
      <c r="G206" s="27"/>
      <c r="H206" s="27"/>
      <c r="I206" s="27"/>
      <c r="J206" s="27"/>
      <c r="K206" s="32">
        <f t="shared" si="54"/>
        <v>195</v>
      </c>
      <c r="L206" s="32" t="s">
        <v>761</v>
      </c>
      <c r="M206" s="32"/>
      <c r="N206" s="33">
        <f t="shared" si="55"/>
        <v>195.02</v>
      </c>
      <c r="O206" s="32">
        <f t="shared" si="56"/>
        <v>1</v>
      </c>
      <c r="P206" s="32" t="str">
        <f t="shared" ca="1" si="57"/>
        <v>Y</v>
      </c>
      <c r="Q206" s="34" t="s">
        <v>166</v>
      </c>
      <c r="R206" s="35">
        <f t="shared" si="58"/>
        <v>0</v>
      </c>
      <c r="S206" s="36">
        <f t="shared" si="59"/>
        <v>195.19499999999996</v>
      </c>
      <c r="T206" s="36">
        <f t="shared" si="60"/>
        <v>195.19499999999999</v>
      </c>
      <c r="U206" s="35">
        <f t="shared" si="61"/>
        <v>0</v>
      </c>
      <c r="V206" s="35">
        <f t="shared" si="62"/>
        <v>195.19499999999999</v>
      </c>
      <c r="W206" s="29">
        <v>195</v>
      </c>
      <c r="X206" s="27"/>
      <c r="Y206" s="27"/>
      <c r="Z206" s="27"/>
      <c r="AA206" s="27"/>
      <c r="AB206" s="27"/>
      <c r="AH206" s="2"/>
      <c r="AI206" s="2"/>
      <c r="AL206" s="40"/>
      <c r="AM206" s="40"/>
      <c r="AN206" s="40"/>
      <c r="AO206" s="59"/>
      <c r="AP206" s="59"/>
      <c r="AQ206" s="59"/>
      <c r="AR206" s="52"/>
      <c r="AT206" s="1"/>
    </row>
    <row r="207" spans="1:46" s="26" customFormat="1" ht="15">
      <c r="A207" s="62">
        <v>6</v>
      </c>
      <c r="B207" s="1">
        <v>6</v>
      </c>
      <c r="C207" s="62" t="s">
        <v>242</v>
      </c>
      <c r="D207" s="29" t="s">
        <v>32</v>
      </c>
      <c r="E207" s="29">
        <v>185</v>
      </c>
      <c r="F207" s="27"/>
      <c r="G207" s="27"/>
      <c r="H207" s="27"/>
      <c r="I207" s="27"/>
      <c r="J207" s="27"/>
      <c r="K207" s="32">
        <f t="shared" si="54"/>
        <v>185</v>
      </c>
      <c r="L207" s="32" t="s">
        <v>761</v>
      </c>
      <c r="M207" s="32"/>
      <c r="N207" s="33">
        <f t="shared" si="55"/>
        <v>185.02010000000001</v>
      </c>
      <c r="O207" s="32">
        <f t="shared" si="56"/>
        <v>1</v>
      </c>
      <c r="P207" s="32" t="str">
        <f t="shared" ca="1" si="57"/>
        <v>Y</v>
      </c>
      <c r="Q207" s="34" t="s">
        <v>166</v>
      </c>
      <c r="R207" s="35">
        <f t="shared" si="58"/>
        <v>0</v>
      </c>
      <c r="S207" s="36">
        <f t="shared" si="59"/>
        <v>185.18499999999997</v>
      </c>
      <c r="T207" s="36">
        <f t="shared" si="60"/>
        <v>185.185</v>
      </c>
      <c r="U207" s="35">
        <f t="shared" si="61"/>
        <v>0</v>
      </c>
      <c r="V207" s="35">
        <f t="shared" si="62"/>
        <v>185.185</v>
      </c>
      <c r="W207" s="29">
        <v>185</v>
      </c>
      <c r="X207" s="27"/>
      <c r="Y207" s="27"/>
      <c r="Z207" s="27"/>
      <c r="AA207" s="27"/>
      <c r="AB207" s="27"/>
      <c r="AH207" s="2"/>
      <c r="AI207" s="2"/>
      <c r="AL207" s="40"/>
      <c r="AM207" s="40"/>
      <c r="AN207" s="40"/>
      <c r="AO207" s="59"/>
      <c r="AP207" s="59"/>
      <c r="AQ207" s="59"/>
      <c r="AR207" s="52"/>
      <c r="AT207" s="1"/>
    </row>
    <row r="208" spans="1:46" s="26" customFormat="1" ht="15">
      <c r="A208" s="62">
        <v>7</v>
      </c>
      <c r="B208" s="1">
        <v>7</v>
      </c>
      <c r="C208" s="62" t="s">
        <v>245</v>
      </c>
      <c r="D208" s="29" t="s">
        <v>72</v>
      </c>
      <c r="E208" s="29">
        <v>183</v>
      </c>
      <c r="F208" s="27"/>
      <c r="G208" s="27"/>
      <c r="H208" s="27"/>
      <c r="I208" s="27"/>
      <c r="J208" s="27"/>
      <c r="K208" s="32">
        <f t="shared" si="54"/>
        <v>183</v>
      </c>
      <c r="L208" s="32" t="s">
        <v>761</v>
      </c>
      <c r="M208" s="32"/>
      <c r="N208" s="33">
        <f t="shared" si="55"/>
        <v>183.02019999999999</v>
      </c>
      <c r="O208" s="32">
        <f t="shared" si="56"/>
        <v>1</v>
      </c>
      <c r="P208" s="32" t="str">
        <f t="shared" ca="1" si="57"/>
        <v>Y</v>
      </c>
      <c r="Q208" s="34" t="s">
        <v>166</v>
      </c>
      <c r="R208" s="35">
        <f t="shared" si="58"/>
        <v>0</v>
      </c>
      <c r="S208" s="36">
        <f t="shared" si="59"/>
        <v>183.18299999999999</v>
      </c>
      <c r="T208" s="36">
        <f t="shared" si="60"/>
        <v>183.18299999999999</v>
      </c>
      <c r="U208" s="35">
        <f t="shared" si="61"/>
        <v>0</v>
      </c>
      <c r="V208" s="35">
        <f t="shared" si="62"/>
        <v>183.18299999999999</v>
      </c>
      <c r="W208" s="29">
        <v>183</v>
      </c>
      <c r="X208" s="27"/>
      <c r="Y208" s="27"/>
      <c r="Z208" s="27"/>
      <c r="AA208" s="27"/>
      <c r="AB208" s="27"/>
      <c r="AH208" s="2"/>
      <c r="AI208" s="2"/>
      <c r="AL208" s="40"/>
      <c r="AM208" s="40"/>
      <c r="AN208" s="40"/>
      <c r="AO208" s="59"/>
      <c r="AP208" s="59"/>
      <c r="AQ208" s="59"/>
      <c r="AR208" s="52"/>
      <c r="AT208" s="1"/>
    </row>
    <row r="209" spans="1:46" s="26" customFormat="1" ht="15">
      <c r="A209" s="62">
        <v>8</v>
      </c>
      <c r="B209" s="1">
        <v>8</v>
      </c>
      <c r="C209" s="62" t="s">
        <v>257</v>
      </c>
      <c r="D209" s="29" t="s">
        <v>116</v>
      </c>
      <c r="E209" s="29">
        <v>178</v>
      </c>
      <c r="F209" s="27"/>
      <c r="G209" s="27"/>
      <c r="H209" s="27"/>
      <c r="I209" s="27"/>
      <c r="J209" s="27"/>
      <c r="K209" s="32">
        <f t="shared" si="54"/>
        <v>178</v>
      </c>
      <c r="L209" s="32" t="s">
        <v>761</v>
      </c>
      <c r="M209" s="32"/>
      <c r="N209" s="33">
        <f t="shared" si="55"/>
        <v>178.02029999999999</v>
      </c>
      <c r="O209" s="32">
        <f t="shared" si="56"/>
        <v>1</v>
      </c>
      <c r="P209" s="32" t="str">
        <f t="shared" ca="1" si="57"/>
        <v>Y</v>
      </c>
      <c r="Q209" s="34" t="s">
        <v>166</v>
      </c>
      <c r="R209" s="35">
        <f t="shared" si="58"/>
        <v>0</v>
      </c>
      <c r="S209" s="36">
        <f t="shared" si="59"/>
        <v>178.17799999999997</v>
      </c>
      <c r="T209" s="36">
        <f t="shared" si="60"/>
        <v>178.178</v>
      </c>
      <c r="U209" s="35">
        <f t="shared" si="61"/>
        <v>0</v>
      </c>
      <c r="V209" s="35">
        <f t="shared" si="62"/>
        <v>178.178</v>
      </c>
      <c r="W209" s="29">
        <v>178</v>
      </c>
      <c r="X209" s="27"/>
      <c r="Y209" s="27"/>
      <c r="Z209" s="27"/>
      <c r="AA209" s="27"/>
      <c r="AB209" s="27"/>
      <c r="AH209" s="2"/>
      <c r="AI209" s="2"/>
      <c r="AL209" s="40"/>
      <c r="AM209" s="40"/>
      <c r="AN209" s="40"/>
      <c r="AO209" s="59"/>
      <c r="AP209" s="59"/>
      <c r="AQ209" s="59"/>
      <c r="AR209" s="52"/>
      <c r="AT209" s="1"/>
    </row>
    <row r="210" spans="1:46" s="26" customFormat="1" ht="15">
      <c r="A210" s="62">
        <v>9</v>
      </c>
      <c r="B210" s="1">
        <v>9</v>
      </c>
      <c r="C210" s="62" t="s">
        <v>269</v>
      </c>
      <c r="D210" s="29" t="s">
        <v>69</v>
      </c>
      <c r="E210" s="29">
        <v>170</v>
      </c>
      <c r="F210" s="27"/>
      <c r="G210" s="27"/>
      <c r="H210" s="27"/>
      <c r="I210" s="27"/>
      <c r="J210" s="27"/>
      <c r="K210" s="32">
        <f t="shared" si="54"/>
        <v>170</v>
      </c>
      <c r="L210" s="32" t="s">
        <v>761</v>
      </c>
      <c r="M210" s="32"/>
      <c r="N210" s="33">
        <f t="shared" si="55"/>
        <v>170.0204</v>
      </c>
      <c r="O210" s="32">
        <f t="shared" si="56"/>
        <v>1</v>
      </c>
      <c r="P210" s="32" t="str">
        <f t="shared" ca="1" si="57"/>
        <v>Y</v>
      </c>
      <c r="Q210" s="34" t="s">
        <v>166</v>
      </c>
      <c r="R210" s="35">
        <f t="shared" si="58"/>
        <v>0</v>
      </c>
      <c r="S210" s="36">
        <f t="shared" si="59"/>
        <v>170.17</v>
      </c>
      <c r="T210" s="36">
        <f t="shared" si="60"/>
        <v>170.17</v>
      </c>
      <c r="U210" s="35">
        <f t="shared" si="61"/>
        <v>0</v>
      </c>
      <c r="V210" s="35">
        <f t="shared" si="62"/>
        <v>170.17</v>
      </c>
      <c r="W210" s="29">
        <v>170</v>
      </c>
      <c r="X210" s="27"/>
      <c r="Y210" s="27"/>
      <c r="Z210" s="27"/>
      <c r="AA210" s="27"/>
      <c r="AB210" s="27"/>
      <c r="AH210" s="2"/>
      <c r="AI210" s="2"/>
      <c r="AL210" s="40"/>
      <c r="AM210" s="40"/>
      <c r="AN210" s="40"/>
      <c r="AO210" s="59"/>
      <c r="AP210" s="59"/>
      <c r="AQ210" s="59"/>
      <c r="AR210" s="52"/>
      <c r="AT210" s="1"/>
    </row>
    <row r="211" spans="1:46" s="26" customFormat="1" ht="15">
      <c r="A211" s="62">
        <v>10</v>
      </c>
      <c r="B211" s="1">
        <v>10</v>
      </c>
      <c r="C211" s="62" t="s">
        <v>279</v>
      </c>
      <c r="D211" s="29" t="s">
        <v>72</v>
      </c>
      <c r="E211" s="29">
        <v>164</v>
      </c>
      <c r="F211" s="27"/>
      <c r="G211" s="27"/>
      <c r="H211" s="27"/>
      <c r="I211" s="27"/>
      <c r="J211" s="27"/>
      <c r="K211" s="32">
        <f t="shared" si="54"/>
        <v>164</v>
      </c>
      <c r="L211" s="32" t="s">
        <v>761</v>
      </c>
      <c r="M211" s="32"/>
      <c r="N211" s="33">
        <f t="shared" si="55"/>
        <v>164.0205</v>
      </c>
      <c r="O211" s="32">
        <f t="shared" si="56"/>
        <v>1</v>
      </c>
      <c r="P211" s="32" t="str">
        <f t="shared" ca="1" si="57"/>
        <v>Y</v>
      </c>
      <c r="Q211" s="34" t="s">
        <v>166</v>
      </c>
      <c r="R211" s="35">
        <f t="shared" si="58"/>
        <v>0</v>
      </c>
      <c r="S211" s="36">
        <f t="shared" si="59"/>
        <v>164.16399999999999</v>
      </c>
      <c r="T211" s="36">
        <f t="shared" si="60"/>
        <v>164.16399999999999</v>
      </c>
      <c r="U211" s="35">
        <f t="shared" si="61"/>
        <v>0</v>
      </c>
      <c r="V211" s="35">
        <f t="shared" si="62"/>
        <v>164.16399999999999</v>
      </c>
      <c r="W211" s="29">
        <v>164</v>
      </c>
      <c r="X211" s="27"/>
      <c r="Y211" s="27"/>
      <c r="Z211" s="27"/>
      <c r="AA211" s="27"/>
      <c r="AB211" s="27"/>
      <c r="AH211" s="2"/>
      <c r="AI211" s="2"/>
      <c r="AL211" s="40"/>
      <c r="AM211" s="40"/>
      <c r="AN211" s="40"/>
      <c r="AO211" s="59"/>
      <c r="AP211" s="59"/>
      <c r="AQ211" s="59"/>
      <c r="AR211" s="52"/>
      <c r="AT211" s="1"/>
    </row>
    <row r="212" spans="1:46" s="26" customFormat="1" ht="15">
      <c r="A212" s="62">
        <v>11</v>
      </c>
      <c r="B212" s="1">
        <v>11</v>
      </c>
      <c r="C212" s="62" t="s">
        <v>282</v>
      </c>
      <c r="D212" s="29" t="s">
        <v>40</v>
      </c>
      <c r="E212" s="29">
        <v>162</v>
      </c>
      <c r="F212" s="27"/>
      <c r="G212" s="27"/>
      <c r="H212" s="27"/>
      <c r="I212" s="27"/>
      <c r="J212" s="27"/>
      <c r="K212" s="32">
        <f t="shared" si="54"/>
        <v>162</v>
      </c>
      <c r="L212" s="32" t="s">
        <v>761</v>
      </c>
      <c r="M212" s="32"/>
      <c r="N212" s="33">
        <f t="shared" si="55"/>
        <v>162.0206</v>
      </c>
      <c r="O212" s="32">
        <f t="shared" si="56"/>
        <v>1</v>
      </c>
      <c r="P212" s="32" t="str">
        <f t="shared" ca="1" si="57"/>
        <v>Y</v>
      </c>
      <c r="Q212" s="34" t="s">
        <v>166</v>
      </c>
      <c r="R212" s="35">
        <f t="shared" si="58"/>
        <v>0</v>
      </c>
      <c r="S212" s="36">
        <f t="shared" si="59"/>
        <v>162.16199999999998</v>
      </c>
      <c r="T212" s="36">
        <f t="shared" si="60"/>
        <v>162.16200000000001</v>
      </c>
      <c r="U212" s="35">
        <f t="shared" si="61"/>
        <v>0</v>
      </c>
      <c r="V212" s="35">
        <f t="shared" si="62"/>
        <v>162.16200000000001</v>
      </c>
      <c r="W212" s="29">
        <v>162</v>
      </c>
      <c r="X212" s="27"/>
      <c r="Y212" s="27"/>
      <c r="Z212" s="27"/>
      <c r="AA212" s="27"/>
      <c r="AB212" s="27"/>
      <c r="AH212" s="2"/>
      <c r="AI212" s="2"/>
      <c r="AL212" s="40"/>
      <c r="AM212" s="40"/>
      <c r="AN212" s="40"/>
      <c r="AO212" s="59"/>
      <c r="AP212" s="59"/>
      <c r="AQ212" s="59"/>
      <c r="AR212" s="52"/>
      <c r="AT212" s="1"/>
    </row>
    <row r="213" spans="1:46" s="26" customFormat="1" ht="15">
      <c r="A213" s="62">
        <v>12</v>
      </c>
      <c r="B213" s="1">
        <v>12</v>
      </c>
      <c r="C213" s="62" t="s">
        <v>290</v>
      </c>
      <c r="D213" s="29" t="s">
        <v>241</v>
      </c>
      <c r="E213" s="29">
        <v>158</v>
      </c>
      <c r="F213" s="27"/>
      <c r="G213" s="27"/>
      <c r="H213" s="27"/>
      <c r="I213" s="27"/>
      <c r="J213" s="27"/>
      <c r="K213" s="32">
        <f t="shared" si="54"/>
        <v>158</v>
      </c>
      <c r="L213" s="32" t="s">
        <v>761</v>
      </c>
      <c r="M213" s="32"/>
      <c r="N213" s="33">
        <f t="shared" si="55"/>
        <v>158.02070000000001</v>
      </c>
      <c r="O213" s="32">
        <f t="shared" si="56"/>
        <v>1</v>
      </c>
      <c r="P213" s="32" t="str">
        <f t="shared" ca="1" si="57"/>
        <v>Y</v>
      </c>
      <c r="Q213" s="34" t="s">
        <v>166</v>
      </c>
      <c r="R213" s="35">
        <f t="shared" si="58"/>
        <v>0</v>
      </c>
      <c r="S213" s="36">
        <f t="shared" si="59"/>
        <v>158.15799999999999</v>
      </c>
      <c r="T213" s="36">
        <f t="shared" si="60"/>
        <v>158.15799999999999</v>
      </c>
      <c r="U213" s="35">
        <f t="shared" si="61"/>
        <v>0</v>
      </c>
      <c r="V213" s="35">
        <f t="shared" si="62"/>
        <v>158.15799999999999</v>
      </c>
      <c r="W213" s="29">
        <v>158</v>
      </c>
      <c r="X213" s="27"/>
      <c r="Y213" s="27"/>
      <c r="Z213" s="27"/>
      <c r="AA213" s="27"/>
      <c r="AB213" s="27"/>
      <c r="AH213" s="2"/>
      <c r="AI213" s="2"/>
      <c r="AL213" s="40"/>
      <c r="AM213" s="40"/>
      <c r="AN213" s="40"/>
      <c r="AO213" s="59"/>
      <c r="AP213" s="59"/>
      <c r="AQ213" s="59"/>
      <c r="AR213" s="52"/>
      <c r="AT213" s="1"/>
    </row>
    <row r="214" spans="1:46" s="26" customFormat="1" ht="15">
      <c r="A214" s="62">
        <v>13</v>
      </c>
      <c r="B214" s="1">
        <v>13</v>
      </c>
      <c r="C214" s="62" t="s">
        <v>291</v>
      </c>
      <c r="D214" s="29" t="s">
        <v>32</v>
      </c>
      <c r="E214" s="29">
        <v>157</v>
      </c>
      <c r="F214" s="27"/>
      <c r="G214" s="27"/>
      <c r="H214" s="27"/>
      <c r="I214" s="27"/>
      <c r="J214" s="27"/>
      <c r="K214" s="32">
        <f t="shared" si="54"/>
        <v>157</v>
      </c>
      <c r="L214" s="32" t="s">
        <v>761</v>
      </c>
      <c r="M214" s="32"/>
      <c r="N214" s="33">
        <f t="shared" si="55"/>
        <v>157.02080000000001</v>
      </c>
      <c r="O214" s="32">
        <f t="shared" si="56"/>
        <v>1</v>
      </c>
      <c r="P214" s="32" t="str">
        <f t="shared" ca="1" si="57"/>
        <v>Y</v>
      </c>
      <c r="Q214" s="34" t="s">
        <v>166</v>
      </c>
      <c r="R214" s="35">
        <f t="shared" si="58"/>
        <v>0</v>
      </c>
      <c r="S214" s="36">
        <f t="shared" si="59"/>
        <v>157.15699999999998</v>
      </c>
      <c r="T214" s="36">
        <f t="shared" si="60"/>
        <v>157.15700000000001</v>
      </c>
      <c r="U214" s="35">
        <f t="shared" si="61"/>
        <v>0</v>
      </c>
      <c r="V214" s="35">
        <f t="shared" si="62"/>
        <v>157.15700000000001</v>
      </c>
      <c r="W214" s="29">
        <v>157</v>
      </c>
      <c r="X214" s="27"/>
      <c r="Y214" s="27"/>
      <c r="Z214" s="27"/>
      <c r="AA214" s="27"/>
      <c r="AB214" s="27"/>
      <c r="AH214" s="2"/>
      <c r="AI214" s="2"/>
      <c r="AL214" s="40"/>
      <c r="AM214" s="40"/>
      <c r="AN214" s="40"/>
      <c r="AO214" s="59"/>
      <c r="AP214" s="59"/>
      <c r="AQ214" s="59"/>
      <c r="AR214" s="52"/>
      <c r="AT214" s="1"/>
    </row>
    <row r="215" spans="1:46" s="26" customFormat="1" ht="15">
      <c r="A215" s="62">
        <v>14</v>
      </c>
      <c r="B215" s="1">
        <v>14</v>
      </c>
      <c r="C215" s="62" t="s">
        <v>307</v>
      </c>
      <c r="D215" s="29" t="s">
        <v>116</v>
      </c>
      <c r="E215" s="29">
        <v>148</v>
      </c>
      <c r="F215" s="27"/>
      <c r="G215" s="27"/>
      <c r="H215" s="27"/>
      <c r="I215" s="27"/>
      <c r="J215" s="27"/>
      <c r="K215" s="32">
        <f t="shared" si="54"/>
        <v>148</v>
      </c>
      <c r="L215" s="32" t="s">
        <v>761</v>
      </c>
      <c r="M215" s="32"/>
      <c r="N215" s="33">
        <f t="shared" si="55"/>
        <v>148.02090000000001</v>
      </c>
      <c r="O215" s="32">
        <f t="shared" si="56"/>
        <v>1</v>
      </c>
      <c r="P215" s="32" t="str">
        <f t="shared" ca="1" si="57"/>
        <v>Y</v>
      </c>
      <c r="Q215" s="34" t="s">
        <v>166</v>
      </c>
      <c r="R215" s="35">
        <f t="shared" si="58"/>
        <v>0</v>
      </c>
      <c r="S215" s="36">
        <f t="shared" si="59"/>
        <v>148.148</v>
      </c>
      <c r="T215" s="36">
        <f t="shared" si="60"/>
        <v>148.148</v>
      </c>
      <c r="U215" s="35">
        <f t="shared" si="61"/>
        <v>0</v>
      </c>
      <c r="V215" s="35">
        <f t="shared" si="62"/>
        <v>148.148</v>
      </c>
      <c r="W215" s="29">
        <v>148</v>
      </c>
      <c r="X215" s="27"/>
      <c r="Y215" s="27"/>
      <c r="Z215" s="27"/>
      <c r="AA215" s="27"/>
      <c r="AB215" s="27"/>
      <c r="AH215" s="2"/>
      <c r="AI215" s="2"/>
      <c r="AL215" s="40"/>
      <c r="AM215" s="40"/>
      <c r="AN215" s="40"/>
      <c r="AO215" s="59"/>
      <c r="AP215" s="59"/>
      <c r="AQ215" s="59"/>
      <c r="AR215" s="52"/>
      <c r="AT215" s="1"/>
    </row>
    <row r="216" spans="1:46" s="26" customFormat="1" ht="15">
      <c r="A216" s="62">
        <v>15</v>
      </c>
      <c r="B216" s="1">
        <v>15</v>
      </c>
      <c r="C216" s="62" t="s">
        <v>319</v>
      </c>
      <c r="D216" s="29" t="s">
        <v>25</v>
      </c>
      <c r="E216" s="29">
        <v>142</v>
      </c>
      <c r="F216" s="27"/>
      <c r="G216" s="27"/>
      <c r="H216" s="27"/>
      <c r="I216" s="27"/>
      <c r="J216" s="27"/>
      <c r="K216" s="32">
        <f t="shared" si="54"/>
        <v>142</v>
      </c>
      <c r="L216" s="32" t="s">
        <v>761</v>
      </c>
      <c r="M216" s="32"/>
      <c r="N216" s="33">
        <f t="shared" si="55"/>
        <v>142.02099999999999</v>
      </c>
      <c r="O216" s="32">
        <f t="shared" si="56"/>
        <v>1</v>
      </c>
      <c r="P216" s="32" t="str">
        <f t="shared" ca="1" si="57"/>
        <v>Y</v>
      </c>
      <c r="Q216" s="34" t="s">
        <v>166</v>
      </c>
      <c r="R216" s="35">
        <f t="shared" si="58"/>
        <v>0</v>
      </c>
      <c r="S216" s="36">
        <f t="shared" si="59"/>
        <v>142.142</v>
      </c>
      <c r="T216" s="36">
        <f t="shared" si="60"/>
        <v>142.142</v>
      </c>
      <c r="U216" s="35">
        <f t="shared" si="61"/>
        <v>0</v>
      </c>
      <c r="V216" s="35">
        <f t="shared" si="62"/>
        <v>142.142</v>
      </c>
      <c r="W216" s="29">
        <v>142</v>
      </c>
      <c r="X216" s="27"/>
      <c r="Y216" s="27"/>
      <c r="Z216" s="27"/>
      <c r="AA216" s="27"/>
      <c r="AB216" s="27"/>
      <c r="AH216" s="2"/>
      <c r="AI216" s="2"/>
      <c r="AL216" s="40"/>
      <c r="AM216" s="40"/>
      <c r="AN216" s="40"/>
      <c r="AO216" s="59"/>
      <c r="AP216" s="59"/>
      <c r="AQ216" s="59"/>
      <c r="AR216" s="52"/>
      <c r="AT216" s="1"/>
    </row>
    <row r="217" spans="1:46" s="26" customFormat="1" ht="15">
      <c r="A217" s="62">
        <v>16</v>
      </c>
      <c r="B217" s="1">
        <v>16</v>
      </c>
      <c r="C217" s="62" t="s">
        <v>335</v>
      </c>
      <c r="D217" s="29" t="s">
        <v>316</v>
      </c>
      <c r="E217" s="29">
        <v>132</v>
      </c>
      <c r="F217" s="27"/>
      <c r="G217" s="27"/>
      <c r="H217" s="27"/>
      <c r="I217" s="27"/>
      <c r="J217" s="27"/>
      <c r="K217" s="32">
        <f t="shared" si="54"/>
        <v>132</v>
      </c>
      <c r="L217" s="32" t="s">
        <v>761</v>
      </c>
      <c r="M217" s="32"/>
      <c r="N217" s="33">
        <f t="shared" si="55"/>
        <v>132.02109999999999</v>
      </c>
      <c r="O217" s="32">
        <f t="shared" si="56"/>
        <v>1</v>
      </c>
      <c r="P217" s="32" t="str">
        <f t="shared" ca="1" si="57"/>
        <v>Y</v>
      </c>
      <c r="Q217" s="34" t="s">
        <v>166</v>
      </c>
      <c r="R217" s="35">
        <f t="shared" si="58"/>
        <v>0</v>
      </c>
      <c r="S217" s="36">
        <f t="shared" si="59"/>
        <v>132.13199999999998</v>
      </c>
      <c r="T217" s="36">
        <f t="shared" si="60"/>
        <v>132.13200000000001</v>
      </c>
      <c r="U217" s="35">
        <f t="shared" si="61"/>
        <v>0</v>
      </c>
      <c r="V217" s="35">
        <f t="shared" si="62"/>
        <v>132.13200000000001</v>
      </c>
      <c r="W217" s="29">
        <v>132</v>
      </c>
      <c r="X217" s="27"/>
      <c r="Y217" s="27"/>
      <c r="Z217" s="27"/>
      <c r="AA217" s="27"/>
      <c r="AB217" s="27"/>
      <c r="AH217" s="2"/>
      <c r="AI217" s="2"/>
      <c r="AL217" s="40"/>
      <c r="AM217" s="40"/>
      <c r="AN217" s="40"/>
      <c r="AO217" s="59"/>
      <c r="AP217" s="59"/>
      <c r="AQ217" s="59"/>
      <c r="AR217" s="52"/>
      <c r="AT217" s="1"/>
    </row>
    <row r="218" spans="1:46" s="26" customFormat="1" ht="15">
      <c r="A218" s="62">
        <v>17</v>
      </c>
      <c r="B218" s="1">
        <v>17</v>
      </c>
      <c r="C218" s="62" t="s">
        <v>355</v>
      </c>
      <c r="D218" s="29" t="s">
        <v>54</v>
      </c>
      <c r="E218" s="29">
        <v>123</v>
      </c>
      <c r="F218" s="27"/>
      <c r="G218" s="27"/>
      <c r="H218" s="27"/>
      <c r="I218" s="27"/>
      <c r="J218" s="27"/>
      <c r="K218" s="32">
        <f t="shared" si="54"/>
        <v>123</v>
      </c>
      <c r="L218" s="32" t="s">
        <v>761</v>
      </c>
      <c r="M218" s="32"/>
      <c r="N218" s="33">
        <f t="shared" si="55"/>
        <v>123.02119999999999</v>
      </c>
      <c r="O218" s="32">
        <f t="shared" si="56"/>
        <v>1</v>
      </c>
      <c r="P218" s="32" t="str">
        <f t="shared" ca="1" si="57"/>
        <v>Y</v>
      </c>
      <c r="Q218" s="34" t="s">
        <v>166</v>
      </c>
      <c r="R218" s="35">
        <f t="shared" si="58"/>
        <v>0</v>
      </c>
      <c r="S218" s="36">
        <f t="shared" si="59"/>
        <v>123.12299999999999</v>
      </c>
      <c r="T218" s="36">
        <f t="shared" si="60"/>
        <v>123.123</v>
      </c>
      <c r="U218" s="35">
        <f t="shared" si="61"/>
        <v>0</v>
      </c>
      <c r="V218" s="35">
        <f t="shared" si="62"/>
        <v>123.123</v>
      </c>
      <c r="W218" s="29">
        <v>123</v>
      </c>
      <c r="X218" s="27"/>
      <c r="Y218" s="27"/>
      <c r="Z218" s="27"/>
      <c r="AA218" s="27"/>
      <c r="AB218" s="27"/>
      <c r="AH218" s="2"/>
      <c r="AI218" s="2"/>
      <c r="AL218" s="40"/>
      <c r="AM218" s="40"/>
      <c r="AN218" s="40"/>
      <c r="AO218" s="59"/>
      <c r="AP218" s="59"/>
      <c r="AQ218" s="59"/>
      <c r="AR218" s="52"/>
      <c r="AT218" s="1"/>
    </row>
    <row r="219" spans="1:46" s="26" customFormat="1" ht="15">
      <c r="A219" s="62">
        <v>18</v>
      </c>
      <c r="B219" s="1">
        <v>18</v>
      </c>
      <c r="C219" s="62" t="s">
        <v>358</v>
      </c>
      <c r="D219" s="29" t="s">
        <v>32</v>
      </c>
      <c r="E219" s="29">
        <v>121</v>
      </c>
      <c r="F219" s="27"/>
      <c r="G219" s="27"/>
      <c r="H219" s="27"/>
      <c r="I219" s="27"/>
      <c r="J219" s="27"/>
      <c r="K219" s="32">
        <f t="shared" si="54"/>
        <v>121</v>
      </c>
      <c r="L219" s="32" t="s">
        <v>761</v>
      </c>
      <c r="M219" s="32"/>
      <c r="N219" s="33">
        <f t="shared" si="55"/>
        <v>121.0213</v>
      </c>
      <c r="O219" s="32">
        <f t="shared" si="56"/>
        <v>1</v>
      </c>
      <c r="P219" s="32" t="str">
        <f t="shared" ca="1" si="57"/>
        <v>Y</v>
      </c>
      <c r="Q219" s="34" t="s">
        <v>166</v>
      </c>
      <c r="R219" s="35">
        <f t="shared" si="58"/>
        <v>0</v>
      </c>
      <c r="S219" s="36">
        <f t="shared" si="59"/>
        <v>121.12099999999998</v>
      </c>
      <c r="T219" s="36">
        <f t="shared" si="60"/>
        <v>121.121</v>
      </c>
      <c r="U219" s="35">
        <f t="shared" si="61"/>
        <v>0</v>
      </c>
      <c r="V219" s="35">
        <f t="shared" si="62"/>
        <v>121.121</v>
      </c>
      <c r="W219" s="29">
        <v>121</v>
      </c>
      <c r="X219" s="27"/>
      <c r="Y219" s="27"/>
      <c r="Z219" s="27"/>
      <c r="AA219" s="27"/>
      <c r="AB219" s="27"/>
      <c r="AH219" s="2"/>
      <c r="AI219" s="2"/>
      <c r="AL219" s="40"/>
      <c r="AM219" s="40"/>
      <c r="AN219" s="40"/>
      <c r="AO219" s="59"/>
      <c r="AP219" s="59"/>
      <c r="AQ219" s="59"/>
      <c r="AR219" s="52"/>
      <c r="AT219" s="1"/>
    </row>
    <row r="220" spans="1:46" s="26" customFormat="1" ht="15">
      <c r="A220" s="62">
        <v>19</v>
      </c>
      <c r="B220" s="1">
        <v>19</v>
      </c>
      <c r="C220" s="62" t="s">
        <v>361</v>
      </c>
      <c r="D220" s="29" t="s">
        <v>91</v>
      </c>
      <c r="E220" s="29">
        <v>119</v>
      </c>
      <c r="F220" s="27"/>
      <c r="G220" s="27"/>
      <c r="H220" s="27"/>
      <c r="I220" s="27"/>
      <c r="J220" s="27"/>
      <c r="K220" s="32">
        <f t="shared" si="54"/>
        <v>119</v>
      </c>
      <c r="L220" s="32" t="s">
        <v>761</v>
      </c>
      <c r="M220" s="32"/>
      <c r="N220" s="33">
        <f t="shared" si="55"/>
        <v>119.0214</v>
      </c>
      <c r="O220" s="32">
        <f t="shared" si="56"/>
        <v>1</v>
      </c>
      <c r="P220" s="32" t="str">
        <f t="shared" ca="1" si="57"/>
        <v>Y</v>
      </c>
      <c r="Q220" s="34" t="s">
        <v>166</v>
      </c>
      <c r="R220" s="35">
        <f t="shared" si="58"/>
        <v>0</v>
      </c>
      <c r="S220" s="36">
        <f t="shared" si="59"/>
        <v>119.11899999999999</v>
      </c>
      <c r="T220" s="36">
        <f t="shared" si="60"/>
        <v>119.119</v>
      </c>
      <c r="U220" s="35">
        <f t="shared" si="61"/>
        <v>0</v>
      </c>
      <c r="V220" s="35">
        <f t="shared" si="62"/>
        <v>119.119</v>
      </c>
      <c r="W220" s="29">
        <v>119</v>
      </c>
      <c r="X220" s="27"/>
      <c r="Y220" s="27"/>
      <c r="Z220" s="27"/>
      <c r="AA220" s="27"/>
      <c r="AB220" s="27"/>
      <c r="AH220" s="2"/>
      <c r="AI220" s="2"/>
      <c r="AL220" s="40"/>
      <c r="AM220" s="40"/>
      <c r="AN220" s="40"/>
      <c r="AO220" s="59"/>
      <c r="AP220" s="59"/>
      <c r="AQ220" s="59"/>
      <c r="AR220" s="52"/>
      <c r="AT220" s="1"/>
    </row>
    <row r="221" spans="1:46" s="26" customFormat="1" ht="15">
      <c r="A221" s="62">
        <v>20</v>
      </c>
      <c r="B221" s="1">
        <v>20</v>
      </c>
      <c r="C221" s="62" t="s">
        <v>365</v>
      </c>
      <c r="D221" s="29" t="s">
        <v>121</v>
      </c>
      <c r="E221" s="29">
        <v>115</v>
      </c>
      <c r="F221" s="27"/>
      <c r="G221" s="27"/>
      <c r="H221" s="27"/>
      <c r="I221" s="27"/>
      <c r="J221" s="27"/>
      <c r="K221" s="32">
        <f t="shared" si="54"/>
        <v>115</v>
      </c>
      <c r="L221" s="32" t="s">
        <v>761</v>
      </c>
      <c r="M221" s="32"/>
      <c r="N221" s="33">
        <f t="shared" si="55"/>
        <v>115.0215</v>
      </c>
      <c r="O221" s="32">
        <f t="shared" si="56"/>
        <v>1</v>
      </c>
      <c r="P221" s="32" t="str">
        <f t="shared" ca="1" si="57"/>
        <v>Y</v>
      </c>
      <c r="Q221" s="34" t="s">
        <v>166</v>
      </c>
      <c r="R221" s="35">
        <f t="shared" si="58"/>
        <v>0</v>
      </c>
      <c r="S221" s="36">
        <f t="shared" si="59"/>
        <v>115.11499999999998</v>
      </c>
      <c r="T221" s="36">
        <f t="shared" si="60"/>
        <v>115.11499999999999</v>
      </c>
      <c r="U221" s="35">
        <f t="shared" si="61"/>
        <v>0</v>
      </c>
      <c r="V221" s="35">
        <f t="shared" si="62"/>
        <v>115.11499999999999</v>
      </c>
      <c r="W221" s="29">
        <v>115</v>
      </c>
      <c r="X221" s="27"/>
      <c r="Y221" s="27"/>
      <c r="Z221" s="27"/>
      <c r="AA221" s="27"/>
      <c r="AB221" s="27"/>
      <c r="AH221" s="2"/>
      <c r="AI221" s="2"/>
      <c r="AL221" s="40"/>
      <c r="AM221" s="40"/>
      <c r="AN221" s="40"/>
      <c r="AO221" s="59"/>
      <c r="AP221" s="59"/>
      <c r="AQ221" s="59"/>
      <c r="AR221" s="52"/>
      <c r="AT221" s="1"/>
    </row>
    <row r="222" spans="1:46" s="26" customFormat="1" ht="15">
      <c r="A222" s="62">
        <v>21</v>
      </c>
      <c r="B222" s="1">
        <v>21</v>
      </c>
      <c r="C222" s="62" t="s">
        <v>366</v>
      </c>
      <c r="D222" s="29" t="s">
        <v>54</v>
      </c>
      <c r="E222" s="29">
        <v>114</v>
      </c>
      <c r="F222" s="27"/>
      <c r="G222" s="27"/>
      <c r="H222" s="27"/>
      <c r="I222" s="27"/>
      <c r="J222" s="27"/>
      <c r="K222" s="32">
        <f t="shared" si="54"/>
        <v>114</v>
      </c>
      <c r="L222" s="32" t="s">
        <v>761</v>
      </c>
      <c r="M222" s="32"/>
      <c r="N222" s="33">
        <f t="shared" si="55"/>
        <v>114.02160000000001</v>
      </c>
      <c r="O222" s="32">
        <f t="shared" si="56"/>
        <v>1</v>
      </c>
      <c r="P222" s="32" t="str">
        <f t="shared" ca="1" si="57"/>
        <v>Y</v>
      </c>
      <c r="Q222" s="34" t="s">
        <v>166</v>
      </c>
      <c r="R222" s="35">
        <f t="shared" si="58"/>
        <v>0</v>
      </c>
      <c r="S222" s="36">
        <f t="shared" si="59"/>
        <v>114.11399999999999</v>
      </c>
      <c r="T222" s="36">
        <f t="shared" si="60"/>
        <v>114.114</v>
      </c>
      <c r="U222" s="35">
        <f t="shared" si="61"/>
        <v>0</v>
      </c>
      <c r="V222" s="35">
        <f t="shared" si="62"/>
        <v>114.114</v>
      </c>
      <c r="W222" s="29">
        <v>114</v>
      </c>
      <c r="X222" s="27"/>
      <c r="Y222" s="27"/>
      <c r="Z222" s="27"/>
      <c r="AA222" s="27"/>
      <c r="AB222" s="27"/>
      <c r="AH222" s="2"/>
      <c r="AI222" s="2"/>
      <c r="AL222" s="40"/>
      <c r="AM222" s="40"/>
      <c r="AN222" s="40"/>
      <c r="AO222" s="59"/>
      <c r="AP222" s="59"/>
      <c r="AQ222" s="59"/>
      <c r="AR222" s="52"/>
      <c r="AT222" s="1"/>
    </row>
    <row r="223" spans="1:46" s="26" customFormat="1" ht="15">
      <c r="A223" s="62">
        <v>22</v>
      </c>
      <c r="B223" s="1">
        <v>22</v>
      </c>
      <c r="C223" s="62" t="s">
        <v>381</v>
      </c>
      <c r="D223" s="29" t="s">
        <v>54</v>
      </c>
      <c r="E223" s="29">
        <v>106</v>
      </c>
      <c r="F223" s="27"/>
      <c r="G223" s="27"/>
      <c r="H223" s="27"/>
      <c r="I223" s="27"/>
      <c r="J223" s="27"/>
      <c r="K223" s="32">
        <f t="shared" si="54"/>
        <v>106</v>
      </c>
      <c r="L223" s="32" t="s">
        <v>761</v>
      </c>
      <c r="M223" s="32"/>
      <c r="N223" s="33">
        <f t="shared" si="55"/>
        <v>106.0217</v>
      </c>
      <c r="O223" s="32">
        <f t="shared" si="56"/>
        <v>1</v>
      </c>
      <c r="P223" s="32" t="str">
        <f t="shared" ca="1" si="57"/>
        <v>Y</v>
      </c>
      <c r="Q223" s="34" t="s">
        <v>166</v>
      </c>
      <c r="R223" s="35">
        <f t="shared" si="58"/>
        <v>0</v>
      </c>
      <c r="S223" s="36">
        <f t="shared" si="59"/>
        <v>106.10599999999999</v>
      </c>
      <c r="T223" s="36">
        <f t="shared" si="60"/>
        <v>106.10599999999999</v>
      </c>
      <c r="U223" s="35">
        <f t="shared" si="61"/>
        <v>0</v>
      </c>
      <c r="V223" s="35">
        <f t="shared" si="62"/>
        <v>106.10599999999999</v>
      </c>
      <c r="W223" s="29">
        <v>106</v>
      </c>
      <c r="X223" s="27"/>
      <c r="Y223" s="27"/>
      <c r="Z223" s="27"/>
      <c r="AA223" s="27"/>
      <c r="AB223" s="27"/>
      <c r="AH223" s="2"/>
      <c r="AI223" s="2"/>
      <c r="AL223" s="40"/>
      <c r="AM223" s="40"/>
      <c r="AN223" s="40"/>
      <c r="AO223" s="59"/>
      <c r="AP223" s="59"/>
      <c r="AQ223" s="59"/>
      <c r="AR223" s="52"/>
      <c r="AT223" s="1"/>
    </row>
    <row r="224" spans="1:46" s="26" customFormat="1" ht="15">
      <c r="A224" s="62">
        <v>23</v>
      </c>
      <c r="B224" s="1">
        <v>23</v>
      </c>
      <c r="C224" s="62" t="s">
        <v>430</v>
      </c>
      <c r="D224" s="29" t="s">
        <v>91</v>
      </c>
      <c r="E224" s="29">
        <v>95</v>
      </c>
      <c r="F224" s="27"/>
      <c r="G224" s="27"/>
      <c r="H224" s="27"/>
      <c r="I224" s="27"/>
      <c r="J224" s="27"/>
      <c r="K224" s="32">
        <f t="shared" si="54"/>
        <v>95</v>
      </c>
      <c r="L224" s="32" t="s">
        <v>761</v>
      </c>
      <c r="M224" s="32"/>
      <c r="N224" s="33">
        <f t="shared" si="55"/>
        <v>95.021799999999999</v>
      </c>
      <c r="O224" s="32">
        <f t="shared" si="56"/>
        <v>1</v>
      </c>
      <c r="P224" s="32" t="str">
        <f t="shared" ca="1" si="57"/>
        <v>Y</v>
      </c>
      <c r="Q224" s="34" t="s">
        <v>166</v>
      </c>
      <c r="R224" s="35">
        <f t="shared" si="58"/>
        <v>0</v>
      </c>
      <c r="S224" s="36">
        <f t="shared" si="59"/>
        <v>95.094999999999985</v>
      </c>
      <c r="T224" s="36">
        <f t="shared" si="60"/>
        <v>95.094999999999999</v>
      </c>
      <c r="U224" s="35">
        <f t="shared" si="61"/>
        <v>0</v>
      </c>
      <c r="V224" s="35">
        <f t="shared" si="62"/>
        <v>95.094999999999999</v>
      </c>
      <c r="W224" s="29">
        <v>95</v>
      </c>
      <c r="X224" s="27"/>
      <c r="Y224" s="27"/>
      <c r="Z224" s="27"/>
      <c r="AA224" s="27"/>
      <c r="AB224" s="27"/>
      <c r="AH224" s="2"/>
      <c r="AI224" s="2"/>
      <c r="AL224" s="40"/>
      <c r="AM224" s="40"/>
      <c r="AN224" s="40"/>
      <c r="AO224" s="59"/>
      <c r="AP224" s="59"/>
      <c r="AQ224" s="59"/>
      <c r="AR224" s="52"/>
      <c r="AT224" s="1"/>
    </row>
    <row r="225" spans="1:46" s="26" customFormat="1" ht="15">
      <c r="A225" s="62">
        <v>24</v>
      </c>
      <c r="B225" s="1">
        <v>24</v>
      </c>
      <c r="C225" s="62" t="s">
        <v>468</v>
      </c>
      <c r="D225" s="29" t="s">
        <v>54</v>
      </c>
      <c r="E225" s="29">
        <v>81</v>
      </c>
      <c r="F225" s="27"/>
      <c r="G225" s="27"/>
      <c r="H225" s="27"/>
      <c r="I225" s="27"/>
      <c r="J225" s="27"/>
      <c r="K225" s="32">
        <f t="shared" si="54"/>
        <v>81</v>
      </c>
      <c r="L225" s="32" t="s">
        <v>761</v>
      </c>
      <c r="M225" s="32"/>
      <c r="N225" s="33">
        <f t="shared" si="55"/>
        <v>81.021900000000002</v>
      </c>
      <c r="O225" s="32">
        <f t="shared" si="56"/>
        <v>1</v>
      </c>
      <c r="P225" s="32" t="str">
        <f t="shared" ca="1" si="57"/>
        <v>Y</v>
      </c>
      <c r="Q225" s="34" t="s">
        <v>166</v>
      </c>
      <c r="R225" s="35">
        <f t="shared" si="58"/>
        <v>0</v>
      </c>
      <c r="S225" s="36">
        <f t="shared" si="59"/>
        <v>81.080999999999989</v>
      </c>
      <c r="T225" s="36">
        <f t="shared" si="60"/>
        <v>81.081000000000003</v>
      </c>
      <c r="U225" s="35">
        <f t="shared" si="61"/>
        <v>0</v>
      </c>
      <c r="V225" s="35">
        <f t="shared" si="62"/>
        <v>81.081000000000003</v>
      </c>
      <c r="W225" s="29">
        <v>81</v>
      </c>
      <c r="X225" s="27"/>
      <c r="Y225" s="27"/>
      <c r="Z225" s="27"/>
      <c r="AA225" s="27"/>
      <c r="AB225" s="27"/>
      <c r="AH225" s="2"/>
      <c r="AI225" s="2"/>
      <c r="AL225" s="40"/>
      <c r="AM225" s="40"/>
      <c r="AN225" s="40"/>
      <c r="AO225" s="59"/>
      <c r="AP225" s="59"/>
      <c r="AQ225" s="59"/>
      <c r="AR225" s="52"/>
      <c r="AT225" s="1"/>
    </row>
    <row r="226" spans="1:46" s="26" customFormat="1" ht="15">
      <c r="A226" s="62">
        <v>25</v>
      </c>
      <c r="B226" s="1" t="s">
        <v>82</v>
      </c>
      <c r="C226" s="62" t="s">
        <v>471</v>
      </c>
      <c r="D226" s="29" t="s">
        <v>467</v>
      </c>
      <c r="E226" s="29">
        <v>79</v>
      </c>
      <c r="F226" s="27"/>
      <c r="G226" s="27"/>
      <c r="H226" s="27"/>
      <c r="I226" s="27"/>
      <c r="J226" s="27"/>
      <c r="K226" s="32">
        <f t="shared" si="54"/>
        <v>79</v>
      </c>
      <c r="L226" s="32" t="s">
        <v>762</v>
      </c>
      <c r="M226" s="32"/>
      <c r="N226" s="33">
        <f t="shared" si="55"/>
        <v>79.022000000000006</v>
      </c>
      <c r="O226" s="32">
        <f t="shared" si="56"/>
        <v>1</v>
      </c>
      <c r="P226" s="32" t="str">
        <f t="shared" ca="1" si="57"/>
        <v>Y</v>
      </c>
      <c r="Q226" s="34" t="s">
        <v>166</v>
      </c>
      <c r="R226" s="35">
        <f t="shared" si="58"/>
        <v>0</v>
      </c>
      <c r="S226" s="36">
        <f t="shared" si="59"/>
        <v>79.078999999999994</v>
      </c>
      <c r="T226" s="36">
        <f t="shared" si="60"/>
        <v>79.078999999999994</v>
      </c>
      <c r="U226" s="35">
        <f t="shared" si="61"/>
        <v>0</v>
      </c>
      <c r="V226" s="35">
        <f t="shared" si="62"/>
        <v>79.078999999999994</v>
      </c>
      <c r="W226" s="29">
        <v>79</v>
      </c>
      <c r="X226" s="27"/>
      <c r="Y226" s="27"/>
      <c r="Z226" s="27"/>
      <c r="AA226" s="27"/>
      <c r="AB226" s="27"/>
      <c r="AH226" s="2"/>
      <c r="AI226" s="2"/>
      <c r="AL226" s="40"/>
      <c r="AM226" s="40"/>
      <c r="AN226" s="40"/>
      <c r="AO226" s="59"/>
      <c r="AP226" s="59"/>
      <c r="AQ226" s="59"/>
      <c r="AR226" s="52"/>
      <c r="AT226" s="1"/>
    </row>
    <row r="227" spans="1:46" s="26" customFormat="1" ht="15">
      <c r="A227" s="62">
        <v>26</v>
      </c>
      <c r="B227" s="1">
        <v>25</v>
      </c>
      <c r="C227" s="62" t="s">
        <v>472</v>
      </c>
      <c r="D227" s="29" t="s">
        <v>32</v>
      </c>
      <c r="E227" s="29">
        <v>78</v>
      </c>
      <c r="F227" s="27"/>
      <c r="G227" s="27"/>
      <c r="H227" s="27"/>
      <c r="I227" s="27"/>
      <c r="J227" s="27"/>
      <c r="K227" s="32">
        <f t="shared" si="54"/>
        <v>78</v>
      </c>
      <c r="L227" s="32" t="s">
        <v>761</v>
      </c>
      <c r="M227" s="32"/>
      <c r="N227" s="33">
        <f t="shared" si="55"/>
        <v>78.022099999999995</v>
      </c>
      <c r="O227" s="32">
        <f t="shared" si="56"/>
        <v>1</v>
      </c>
      <c r="P227" s="32" t="str">
        <f t="shared" ca="1" si="57"/>
        <v>Y</v>
      </c>
      <c r="Q227" s="34" t="s">
        <v>166</v>
      </c>
      <c r="R227" s="35">
        <f t="shared" si="58"/>
        <v>0</v>
      </c>
      <c r="S227" s="36">
        <f t="shared" si="59"/>
        <v>78.077999999999989</v>
      </c>
      <c r="T227" s="36">
        <f t="shared" si="60"/>
        <v>78.078000000000003</v>
      </c>
      <c r="U227" s="35">
        <f t="shared" si="61"/>
        <v>0</v>
      </c>
      <c r="V227" s="35">
        <f t="shared" si="62"/>
        <v>78.078000000000003</v>
      </c>
      <c r="W227" s="29">
        <v>78</v>
      </c>
      <c r="X227" s="27"/>
      <c r="Y227" s="27"/>
      <c r="Z227" s="27"/>
      <c r="AA227" s="27"/>
      <c r="AB227" s="27"/>
      <c r="AH227" s="2"/>
      <c r="AI227" s="2"/>
      <c r="AL227" s="40"/>
      <c r="AM227" s="40"/>
      <c r="AN227" s="40"/>
      <c r="AO227" s="59"/>
      <c r="AP227" s="59"/>
      <c r="AQ227" s="59"/>
      <c r="AR227" s="52"/>
      <c r="AT227" s="1"/>
    </row>
    <row r="228" spans="1:46" ht="3" customHeight="1">
      <c r="A228" s="61"/>
      <c r="B228" s="61"/>
      <c r="C228" s="61"/>
      <c r="D228" s="27"/>
      <c r="E228" s="27"/>
      <c r="F228" s="27"/>
      <c r="G228" s="27"/>
      <c r="H228" s="27"/>
      <c r="I228" s="27"/>
      <c r="J228" s="27"/>
      <c r="K228" s="32"/>
      <c r="L228" s="27"/>
      <c r="M228" s="27"/>
      <c r="N228" s="32"/>
      <c r="O228" s="27"/>
      <c r="P228" s="27"/>
      <c r="R228" s="63"/>
      <c r="S228" s="63"/>
      <c r="T228" s="63"/>
      <c r="U228" s="63"/>
      <c r="V228" s="35"/>
      <c r="W228" s="27"/>
      <c r="X228" s="27"/>
      <c r="Y228" s="27"/>
      <c r="Z228" s="27"/>
      <c r="AA228" s="27"/>
      <c r="AB228" s="27"/>
      <c r="AJ228" s="26"/>
      <c r="AK228" s="26"/>
      <c r="AL228" s="40"/>
      <c r="AM228" s="40"/>
      <c r="AN228" s="40"/>
      <c r="AO228" s="40"/>
      <c r="AP228" s="40"/>
      <c r="AQ228" s="40"/>
      <c r="AR228" s="30"/>
      <c r="AS228" s="26"/>
      <c r="AT228" s="1"/>
    </row>
    <row r="229" spans="1:46" ht="15">
      <c r="A229" s="62"/>
      <c r="B229" s="1"/>
      <c r="C229" s="62"/>
      <c r="D229" s="29"/>
      <c r="E229" s="29"/>
      <c r="F229" s="27"/>
      <c r="G229" s="27"/>
      <c r="H229" s="27"/>
      <c r="I229" s="27"/>
      <c r="J229" s="27"/>
      <c r="K229" s="32"/>
      <c r="L229" s="27"/>
      <c r="M229" s="27"/>
      <c r="N229" s="32"/>
      <c r="O229" s="27"/>
      <c r="P229" s="27"/>
      <c r="R229" s="63"/>
      <c r="S229" s="63"/>
      <c r="T229" s="63"/>
      <c r="U229" s="63"/>
      <c r="V229" s="35"/>
      <c r="W229" s="27"/>
      <c r="X229" s="27"/>
      <c r="Y229" s="27"/>
      <c r="Z229" s="27"/>
      <c r="AA229" s="27"/>
      <c r="AB229" s="27"/>
      <c r="AJ229" s="26"/>
      <c r="AK229" s="26"/>
      <c r="AL229" s="40"/>
      <c r="AM229" s="40"/>
      <c r="AN229" s="40"/>
      <c r="AO229" s="40"/>
      <c r="AP229" s="40"/>
      <c r="AQ229" s="40"/>
      <c r="AR229" s="30"/>
      <c r="AS229" s="26"/>
      <c r="AT229" s="1"/>
    </row>
    <row r="230" spans="1:46" ht="15">
      <c r="A230" s="62"/>
      <c r="B230" s="1"/>
      <c r="C230" s="61" t="s">
        <v>202</v>
      </c>
      <c r="D230" s="29"/>
      <c r="E230" s="29"/>
      <c r="F230" s="27"/>
      <c r="G230" s="27"/>
      <c r="H230" s="27"/>
      <c r="I230" s="27"/>
      <c r="J230" s="27"/>
      <c r="K230" s="32"/>
      <c r="L230" s="27"/>
      <c r="M230" s="27"/>
      <c r="N230" s="32"/>
      <c r="O230" s="27"/>
      <c r="P230" s="32"/>
      <c r="Q230" s="54" t="str">
        <f>C230</f>
        <v>M65</v>
      </c>
      <c r="R230" s="63"/>
      <c r="S230" s="63"/>
      <c r="T230" s="63"/>
      <c r="U230" s="63"/>
      <c r="V230" s="35"/>
      <c r="W230" s="29"/>
      <c r="X230" s="27"/>
      <c r="Y230" s="27"/>
      <c r="Z230" s="27"/>
      <c r="AA230" s="27"/>
      <c r="AB230" s="27"/>
      <c r="AD230" s="37"/>
      <c r="AE230" s="37"/>
      <c r="AF230" s="37"/>
      <c r="AG230" s="37"/>
      <c r="AJ230" s="26"/>
      <c r="AK230" s="26"/>
      <c r="AL230" s="40"/>
      <c r="AM230" s="40"/>
      <c r="AN230" s="40"/>
      <c r="AO230" s="38">
        <v>646</v>
      </c>
      <c r="AP230" s="38">
        <v>573</v>
      </c>
      <c r="AQ230" s="38">
        <v>570</v>
      </c>
      <c r="AR230" s="30"/>
      <c r="AS230" s="26"/>
      <c r="AT230" s="1"/>
    </row>
    <row r="231" spans="1:46" ht="15">
      <c r="A231" s="62">
        <v>1</v>
      </c>
      <c r="B231" s="1">
        <v>1</v>
      </c>
      <c r="C231" s="62" t="s">
        <v>201</v>
      </c>
      <c r="D231" s="29" t="s">
        <v>54</v>
      </c>
      <c r="E231" s="29">
        <v>209</v>
      </c>
      <c r="F231" s="27"/>
      <c r="G231" s="27"/>
      <c r="H231" s="27"/>
      <c r="I231" s="27"/>
      <c r="J231" s="27"/>
      <c r="K231" s="32">
        <f t="shared" ref="K231:K249" si="63">IFERROR(LARGE(E231:J231,1),0)+IF($D$5&gt;=2,IFERROR(LARGE(E231:J231,2),0),0)+IF($D$5&gt;=3,IFERROR(LARGE(E231:J231,3),0),0)+IF($D$5&gt;=4,IFERROR(LARGE(E231:J231,4),0),0)+IF($D$5&gt;=5,IFERROR(LARGE(E231:J231,5),0),0)+IF($D$5&gt;=6,IFERROR(LARGE(E231:J231,6),0),0)</f>
        <v>209</v>
      </c>
      <c r="L231" s="32" t="s">
        <v>761</v>
      </c>
      <c r="M231" s="32" t="s">
        <v>587</v>
      </c>
      <c r="N231" s="33">
        <f t="shared" ref="N231:N249" si="64">K231+(ROW(K231)-ROW(K$6))/10000</f>
        <v>209.02250000000001</v>
      </c>
      <c r="O231" s="32">
        <f t="shared" ref="O231:O249" si="65">COUNT(E231:J231)</f>
        <v>1</v>
      </c>
      <c r="P231" s="32" t="str">
        <f t="shared" ref="P231:P249" ca="1" si="66">IF(AND(O231=1,OFFSET(D231,0,P$3)&gt;0),"Y",0)</f>
        <v>Y</v>
      </c>
      <c r="Q231" s="34" t="s">
        <v>202</v>
      </c>
      <c r="R231" s="35">
        <f t="shared" ref="R231:R249" si="67">1-(Q231=Q230)</f>
        <v>0</v>
      </c>
      <c r="S231" s="36">
        <f t="shared" ref="S231:S249" si="68">IFERROR(LARGE(E231:J231,1),0)*1.001+IF($D$5&gt;=2,IFERROR(LARGE(E231:J231,2),0),0)*1.0001+IF($D$5&gt;=3,IFERROR(LARGE(E231:J231,3),0),0)*1.00001+IF($D$5&gt;=4,IFERROR(LARGE(E231:J231,4),0),0)*1.000001+IF($D$5&gt;=5,IFERROR(LARGE(E231:J231,5),0),0)*1.0000001+IF($D$5&gt;=6,IFERROR(LARGE(E231:J231,6),0),0)*1.00000001</f>
        <v>209.20899999999997</v>
      </c>
      <c r="T231" s="36">
        <f t="shared" ref="T231:T249" si="69">K231+W231/1000+IF($D$5&gt;=2,X231/10000,0)+IF($D$5&gt;=3,Y231/100000,0)+IF($D$5&gt;=4,Z231/1000000,0)+IF($D$5&gt;=5,AA231/10000000,0)+IF($D$5&gt;=6,AB231/100000000,0)</f>
        <v>209.209</v>
      </c>
      <c r="U231" s="35">
        <f t="shared" ref="U231:U249" si="70">1-(S231=T231)</f>
        <v>0</v>
      </c>
      <c r="V231" s="35">
        <f t="shared" ref="V231:V249" si="71">K231+W231/1000+X231/10000+Y231/100000+Z231/1000000+AA231/10000000+AB231/100000000</f>
        <v>209.209</v>
      </c>
      <c r="W231" s="29">
        <v>209</v>
      </c>
      <c r="X231" s="27"/>
      <c r="Y231" s="27"/>
      <c r="Z231" s="27"/>
      <c r="AA231" s="27"/>
      <c r="AB231" s="27"/>
      <c r="AD231" s="37"/>
      <c r="AE231" s="37"/>
      <c r="AF231" s="37"/>
      <c r="AG231" s="37"/>
      <c r="AJ231" s="26"/>
      <c r="AK231" s="26"/>
      <c r="AL231" s="40"/>
      <c r="AM231" s="40"/>
      <c r="AN231" s="40"/>
      <c r="AO231" s="59"/>
      <c r="AP231" s="59"/>
      <c r="AQ231" s="59"/>
      <c r="AR231" s="30"/>
      <c r="AS231" s="26"/>
      <c r="AT231" s="1"/>
    </row>
    <row r="232" spans="1:46" ht="15">
      <c r="A232" s="62">
        <v>2</v>
      </c>
      <c r="B232" s="1">
        <v>2</v>
      </c>
      <c r="C232" s="62" t="s">
        <v>237</v>
      </c>
      <c r="D232" s="29" t="s">
        <v>40</v>
      </c>
      <c r="E232" s="29">
        <v>188</v>
      </c>
      <c r="F232" s="27"/>
      <c r="G232" s="27"/>
      <c r="H232" s="27"/>
      <c r="I232" s="27"/>
      <c r="J232" s="27"/>
      <c r="K232" s="32">
        <f t="shared" si="63"/>
        <v>188</v>
      </c>
      <c r="L232" s="32" t="s">
        <v>761</v>
      </c>
      <c r="M232" s="32" t="s">
        <v>588</v>
      </c>
      <c r="N232" s="33">
        <f t="shared" si="64"/>
        <v>188.02260000000001</v>
      </c>
      <c r="O232" s="32">
        <f t="shared" si="65"/>
        <v>1</v>
      </c>
      <c r="P232" s="32" t="str">
        <f t="shared" ca="1" si="66"/>
        <v>Y</v>
      </c>
      <c r="Q232" s="34" t="s">
        <v>202</v>
      </c>
      <c r="R232" s="35">
        <f t="shared" si="67"/>
        <v>0</v>
      </c>
      <c r="S232" s="36">
        <f t="shared" si="68"/>
        <v>188.18799999999999</v>
      </c>
      <c r="T232" s="36">
        <f t="shared" si="69"/>
        <v>188.18799999999999</v>
      </c>
      <c r="U232" s="35">
        <f t="shared" si="70"/>
        <v>0</v>
      </c>
      <c r="V232" s="35">
        <f t="shared" si="71"/>
        <v>188.18799999999999</v>
      </c>
      <c r="W232" s="29">
        <v>188</v>
      </c>
      <c r="X232" s="27"/>
      <c r="Y232" s="27"/>
      <c r="Z232" s="27"/>
      <c r="AA232" s="27"/>
      <c r="AB232" s="27"/>
      <c r="AD232" s="37"/>
      <c r="AE232" s="37"/>
      <c r="AF232" s="37"/>
      <c r="AG232" s="37"/>
      <c r="AJ232" s="26"/>
      <c r="AK232" s="26"/>
      <c r="AL232" s="40"/>
      <c r="AM232" s="40"/>
      <c r="AN232" s="40"/>
      <c r="AO232" s="59"/>
      <c r="AP232" s="59"/>
      <c r="AQ232" s="59"/>
      <c r="AR232" s="30"/>
      <c r="AS232" s="26"/>
      <c r="AT232" s="1"/>
    </row>
    <row r="233" spans="1:46" ht="15">
      <c r="A233" s="62">
        <v>3</v>
      </c>
      <c r="B233" s="1">
        <v>3</v>
      </c>
      <c r="C233" s="62" t="s">
        <v>272</v>
      </c>
      <c r="D233" s="29" t="s">
        <v>91</v>
      </c>
      <c r="E233" s="29">
        <v>167</v>
      </c>
      <c r="F233" s="27"/>
      <c r="G233" s="27"/>
      <c r="H233" s="27"/>
      <c r="I233" s="27"/>
      <c r="J233" s="27"/>
      <c r="K233" s="32">
        <f t="shared" si="63"/>
        <v>167</v>
      </c>
      <c r="L233" s="32" t="s">
        <v>761</v>
      </c>
      <c r="M233" s="32" t="s">
        <v>589</v>
      </c>
      <c r="N233" s="33">
        <f t="shared" si="64"/>
        <v>167.02269999999999</v>
      </c>
      <c r="O233" s="32">
        <f t="shared" si="65"/>
        <v>1</v>
      </c>
      <c r="P233" s="32" t="str">
        <f t="shared" ca="1" si="66"/>
        <v>Y</v>
      </c>
      <c r="Q233" s="34" t="s">
        <v>202</v>
      </c>
      <c r="R233" s="35">
        <f t="shared" si="67"/>
        <v>0</v>
      </c>
      <c r="S233" s="36">
        <f t="shared" si="68"/>
        <v>167.16699999999997</v>
      </c>
      <c r="T233" s="36">
        <f t="shared" si="69"/>
        <v>167.167</v>
      </c>
      <c r="U233" s="35">
        <f t="shared" si="70"/>
        <v>0</v>
      </c>
      <c r="V233" s="35">
        <f t="shared" si="71"/>
        <v>167.167</v>
      </c>
      <c r="W233" s="29">
        <v>167</v>
      </c>
      <c r="X233" s="27"/>
      <c r="Y233" s="27"/>
      <c r="Z233" s="27"/>
      <c r="AA233" s="27"/>
      <c r="AB233" s="27"/>
      <c r="AD233" s="37"/>
      <c r="AE233" s="37"/>
      <c r="AF233" s="37"/>
      <c r="AG233" s="37"/>
      <c r="AJ233" s="26"/>
      <c r="AK233" s="26"/>
      <c r="AL233" s="40"/>
      <c r="AM233" s="40"/>
      <c r="AN233" s="40"/>
      <c r="AO233" s="59"/>
      <c r="AP233" s="59"/>
      <c r="AQ233" s="59"/>
      <c r="AR233" s="30"/>
      <c r="AS233" s="26"/>
      <c r="AT233" s="1"/>
    </row>
    <row r="234" spans="1:46" ht="15">
      <c r="A234" s="62">
        <v>4</v>
      </c>
      <c r="B234" s="1">
        <v>4</v>
      </c>
      <c r="C234" s="62" t="s">
        <v>286</v>
      </c>
      <c r="D234" s="29" t="s">
        <v>51</v>
      </c>
      <c r="E234" s="29">
        <v>160</v>
      </c>
      <c r="F234" s="27"/>
      <c r="G234" s="27"/>
      <c r="H234" s="27"/>
      <c r="I234" s="27"/>
      <c r="J234" s="27"/>
      <c r="K234" s="32">
        <f t="shared" si="63"/>
        <v>160</v>
      </c>
      <c r="L234" s="32" t="s">
        <v>761</v>
      </c>
      <c r="M234" s="32"/>
      <c r="N234" s="33">
        <f t="shared" si="64"/>
        <v>160.02279999999999</v>
      </c>
      <c r="O234" s="32">
        <f t="shared" si="65"/>
        <v>1</v>
      </c>
      <c r="P234" s="32" t="str">
        <f t="shared" ca="1" si="66"/>
        <v>Y</v>
      </c>
      <c r="Q234" s="34" t="s">
        <v>202</v>
      </c>
      <c r="R234" s="35">
        <f t="shared" si="67"/>
        <v>0</v>
      </c>
      <c r="S234" s="36">
        <f t="shared" si="68"/>
        <v>160.15999999999997</v>
      </c>
      <c r="T234" s="36">
        <f t="shared" si="69"/>
        <v>160.16</v>
      </c>
      <c r="U234" s="35">
        <f t="shared" si="70"/>
        <v>0</v>
      </c>
      <c r="V234" s="35">
        <f t="shared" si="71"/>
        <v>160.16</v>
      </c>
      <c r="W234" s="29">
        <v>160</v>
      </c>
      <c r="X234" s="27"/>
      <c r="Y234" s="27"/>
      <c r="Z234" s="27"/>
      <c r="AA234" s="27"/>
      <c r="AB234" s="27"/>
      <c r="AD234" s="37"/>
      <c r="AE234" s="37"/>
      <c r="AF234" s="37"/>
      <c r="AG234" s="37"/>
      <c r="AJ234" s="26"/>
      <c r="AK234" s="26"/>
      <c r="AL234" s="40"/>
      <c r="AM234" s="40"/>
      <c r="AN234" s="40"/>
      <c r="AO234" s="59"/>
      <c r="AP234" s="59"/>
      <c r="AQ234" s="59"/>
      <c r="AR234" s="30"/>
      <c r="AS234" s="26"/>
      <c r="AT234" s="1"/>
    </row>
    <row r="235" spans="1:46" ht="15">
      <c r="A235" s="62">
        <v>5</v>
      </c>
      <c r="B235" s="1">
        <v>5</v>
      </c>
      <c r="C235" s="62" t="s">
        <v>295</v>
      </c>
      <c r="D235" s="29" t="s">
        <v>32</v>
      </c>
      <c r="E235" s="29">
        <v>156</v>
      </c>
      <c r="F235" s="27"/>
      <c r="G235" s="27"/>
      <c r="H235" s="27"/>
      <c r="I235" s="27"/>
      <c r="J235" s="27"/>
      <c r="K235" s="32">
        <f t="shared" si="63"/>
        <v>156</v>
      </c>
      <c r="L235" s="32" t="s">
        <v>761</v>
      </c>
      <c r="M235" s="32"/>
      <c r="N235" s="33">
        <f t="shared" si="64"/>
        <v>156.02289999999999</v>
      </c>
      <c r="O235" s="32">
        <f t="shared" si="65"/>
        <v>1</v>
      </c>
      <c r="P235" s="32" t="str">
        <f t="shared" ca="1" si="66"/>
        <v>Y</v>
      </c>
      <c r="Q235" s="34" t="s">
        <v>202</v>
      </c>
      <c r="R235" s="35">
        <f t="shared" si="67"/>
        <v>0</v>
      </c>
      <c r="S235" s="36">
        <f t="shared" si="68"/>
        <v>156.15599999999998</v>
      </c>
      <c r="T235" s="36">
        <f t="shared" si="69"/>
        <v>156.15600000000001</v>
      </c>
      <c r="U235" s="35">
        <f t="shared" si="70"/>
        <v>0</v>
      </c>
      <c r="V235" s="35">
        <f t="shared" si="71"/>
        <v>156.15600000000001</v>
      </c>
      <c r="W235" s="29">
        <v>156</v>
      </c>
      <c r="X235" s="27"/>
      <c r="Y235" s="27"/>
      <c r="Z235" s="27"/>
      <c r="AA235" s="27"/>
      <c r="AB235" s="27"/>
      <c r="AD235" s="37"/>
      <c r="AE235" s="37"/>
      <c r="AF235" s="37"/>
      <c r="AG235" s="37"/>
      <c r="AJ235" s="26"/>
      <c r="AK235" s="26"/>
      <c r="AL235" s="40"/>
      <c r="AM235" s="40"/>
      <c r="AN235" s="40"/>
      <c r="AO235" s="59"/>
      <c r="AP235" s="59"/>
      <c r="AQ235" s="59"/>
      <c r="AR235" s="30"/>
      <c r="AS235" s="26"/>
      <c r="AT235" s="1"/>
    </row>
    <row r="236" spans="1:46" ht="15">
      <c r="A236" s="62">
        <v>6</v>
      </c>
      <c r="B236" s="1">
        <v>6</v>
      </c>
      <c r="C236" s="62" t="s">
        <v>327</v>
      </c>
      <c r="D236" s="29" t="s">
        <v>25</v>
      </c>
      <c r="E236" s="29">
        <v>138</v>
      </c>
      <c r="F236" s="27"/>
      <c r="G236" s="27"/>
      <c r="H236" s="27"/>
      <c r="I236" s="27"/>
      <c r="J236" s="27"/>
      <c r="K236" s="32">
        <f t="shared" si="63"/>
        <v>138</v>
      </c>
      <c r="L236" s="32" t="s">
        <v>761</v>
      </c>
      <c r="M236" s="32"/>
      <c r="N236" s="33">
        <f t="shared" si="64"/>
        <v>138.023</v>
      </c>
      <c r="O236" s="32">
        <f t="shared" si="65"/>
        <v>1</v>
      </c>
      <c r="P236" s="32" t="str">
        <f t="shared" ca="1" si="66"/>
        <v>Y</v>
      </c>
      <c r="Q236" s="34" t="s">
        <v>202</v>
      </c>
      <c r="R236" s="35">
        <f t="shared" si="67"/>
        <v>0</v>
      </c>
      <c r="S236" s="36">
        <f t="shared" si="68"/>
        <v>138.13799999999998</v>
      </c>
      <c r="T236" s="36">
        <f t="shared" si="69"/>
        <v>138.13800000000001</v>
      </c>
      <c r="U236" s="35">
        <f t="shared" si="70"/>
        <v>0</v>
      </c>
      <c r="V236" s="35">
        <f t="shared" si="71"/>
        <v>138.13800000000001</v>
      </c>
      <c r="W236" s="29">
        <v>138</v>
      </c>
      <c r="X236" s="27"/>
      <c r="Y236" s="27"/>
      <c r="Z236" s="27"/>
      <c r="AA236" s="27"/>
      <c r="AB236" s="27"/>
      <c r="AD236" s="37"/>
      <c r="AE236" s="37"/>
      <c r="AF236" s="37"/>
      <c r="AG236" s="37"/>
      <c r="AJ236" s="26"/>
      <c r="AK236" s="26"/>
      <c r="AL236" s="40"/>
      <c r="AM236" s="40"/>
      <c r="AN236" s="40"/>
      <c r="AO236" s="59"/>
      <c r="AP236" s="59"/>
      <c r="AQ236" s="59"/>
      <c r="AR236" s="30"/>
      <c r="AS236" s="26"/>
      <c r="AT236" s="1"/>
    </row>
    <row r="237" spans="1:46" ht="15">
      <c r="A237" s="62">
        <v>7</v>
      </c>
      <c r="B237" s="1">
        <v>7</v>
      </c>
      <c r="C237" s="62" t="s">
        <v>329</v>
      </c>
      <c r="D237" s="29" t="s">
        <v>157</v>
      </c>
      <c r="E237" s="29">
        <v>136</v>
      </c>
      <c r="F237" s="27"/>
      <c r="G237" s="27"/>
      <c r="H237" s="27"/>
      <c r="I237" s="27"/>
      <c r="J237" s="27"/>
      <c r="K237" s="32">
        <f t="shared" si="63"/>
        <v>136</v>
      </c>
      <c r="L237" s="32" t="s">
        <v>761</v>
      </c>
      <c r="M237" s="32"/>
      <c r="N237" s="33">
        <f t="shared" si="64"/>
        <v>136.0231</v>
      </c>
      <c r="O237" s="32">
        <f t="shared" si="65"/>
        <v>1</v>
      </c>
      <c r="P237" s="32" t="str">
        <f t="shared" ca="1" si="66"/>
        <v>Y</v>
      </c>
      <c r="Q237" s="34" t="s">
        <v>202</v>
      </c>
      <c r="R237" s="35">
        <f t="shared" si="67"/>
        <v>0</v>
      </c>
      <c r="S237" s="36">
        <f t="shared" si="68"/>
        <v>136.136</v>
      </c>
      <c r="T237" s="36">
        <f t="shared" si="69"/>
        <v>136.136</v>
      </c>
      <c r="U237" s="35">
        <f t="shared" si="70"/>
        <v>0</v>
      </c>
      <c r="V237" s="35">
        <f t="shared" si="71"/>
        <v>136.136</v>
      </c>
      <c r="W237" s="29">
        <v>136</v>
      </c>
      <c r="X237" s="27"/>
      <c r="Y237" s="27"/>
      <c r="Z237" s="27"/>
      <c r="AA237" s="27"/>
      <c r="AB237" s="27"/>
      <c r="AD237" s="37"/>
      <c r="AE237" s="37"/>
      <c r="AF237" s="37"/>
      <c r="AG237" s="37"/>
      <c r="AJ237" s="26"/>
      <c r="AK237" s="26"/>
      <c r="AL237" s="40"/>
      <c r="AM237" s="40"/>
      <c r="AN237" s="40"/>
      <c r="AO237" s="59"/>
      <c r="AP237" s="59"/>
      <c r="AQ237" s="59"/>
      <c r="AR237" s="30"/>
      <c r="AS237" s="26"/>
      <c r="AT237" s="1"/>
    </row>
    <row r="238" spans="1:46" ht="15">
      <c r="A238" s="62">
        <v>8</v>
      </c>
      <c r="B238" s="1">
        <v>8</v>
      </c>
      <c r="C238" s="62" t="s">
        <v>332</v>
      </c>
      <c r="D238" s="29" t="s">
        <v>51</v>
      </c>
      <c r="E238" s="29">
        <v>134</v>
      </c>
      <c r="F238" s="27"/>
      <c r="G238" s="27"/>
      <c r="H238" s="27"/>
      <c r="I238" s="27"/>
      <c r="J238" s="27"/>
      <c r="K238" s="32">
        <f t="shared" si="63"/>
        <v>134</v>
      </c>
      <c r="L238" s="32" t="s">
        <v>761</v>
      </c>
      <c r="M238" s="32"/>
      <c r="N238" s="33">
        <f t="shared" si="64"/>
        <v>134.0232</v>
      </c>
      <c r="O238" s="32">
        <f t="shared" si="65"/>
        <v>1</v>
      </c>
      <c r="P238" s="32" t="str">
        <f t="shared" ca="1" si="66"/>
        <v>Y</v>
      </c>
      <c r="Q238" s="34" t="s">
        <v>202</v>
      </c>
      <c r="R238" s="35">
        <f t="shared" si="67"/>
        <v>0</v>
      </c>
      <c r="S238" s="36">
        <f t="shared" si="68"/>
        <v>134.13399999999999</v>
      </c>
      <c r="T238" s="36">
        <f t="shared" si="69"/>
        <v>134.13399999999999</v>
      </c>
      <c r="U238" s="35">
        <f t="shared" si="70"/>
        <v>0</v>
      </c>
      <c r="V238" s="35">
        <f t="shared" si="71"/>
        <v>134.13399999999999</v>
      </c>
      <c r="W238" s="29">
        <v>134</v>
      </c>
      <c r="X238" s="27"/>
      <c r="Y238" s="27"/>
      <c r="Z238" s="27"/>
      <c r="AA238" s="27"/>
      <c r="AB238" s="27"/>
      <c r="AD238" s="37"/>
      <c r="AE238" s="37"/>
      <c r="AF238" s="37"/>
      <c r="AG238" s="37"/>
      <c r="AJ238" s="26"/>
      <c r="AK238" s="26"/>
      <c r="AL238" s="40"/>
      <c r="AM238" s="40"/>
      <c r="AN238" s="40"/>
      <c r="AO238" s="59"/>
      <c r="AP238" s="59"/>
      <c r="AQ238" s="59"/>
      <c r="AR238" s="30"/>
      <c r="AS238" s="26"/>
      <c r="AT238" s="1"/>
    </row>
    <row r="239" spans="1:46" ht="15">
      <c r="A239" s="62">
        <v>9</v>
      </c>
      <c r="B239" s="1">
        <v>9</v>
      </c>
      <c r="C239" s="62" t="s">
        <v>336</v>
      </c>
      <c r="D239" s="29" t="s">
        <v>63</v>
      </c>
      <c r="E239" s="29">
        <v>131</v>
      </c>
      <c r="F239" s="27"/>
      <c r="G239" s="27"/>
      <c r="H239" s="27"/>
      <c r="I239" s="27"/>
      <c r="J239" s="27"/>
      <c r="K239" s="32">
        <f t="shared" si="63"/>
        <v>131</v>
      </c>
      <c r="L239" s="32" t="s">
        <v>761</v>
      </c>
      <c r="M239" s="32"/>
      <c r="N239" s="33">
        <f t="shared" si="64"/>
        <v>131.02330000000001</v>
      </c>
      <c r="O239" s="32">
        <f t="shared" si="65"/>
        <v>1</v>
      </c>
      <c r="P239" s="32" t="str">
        <f t="shared" ca="1" si="66"/>
        <v>Y</v>
      </c>
      <c r="Q239" s="34" t="s">
        <v>202</v>
      </c>
      <c r="R239" s="35">
        <f t="shared" si="67"/>
        <v>0</v>
      </c>
      <c r="S239" s="36">
        <f t="shared" si="68"/>
        <v>131.13099999999997</v>
      </c>
      <c r="T239" s="36">
        <f t="shared" si="69"/>
        <v>131.131</v>
      </c>
      <c r="U239" s="35">
        <f t="shared" si="70"/>
        <v>0</v>
      </c>
      <c r="V239" s="35">
        <f t="shared" si="71"/>
        <v>131.131</v>
      </c>
      <c r="W239" s="29">
        <v>131</v>
      </c>
      <c r="X239" s="27"/>
      <c r="Y239" s="27"/>
      <c r="Z239" s="27"/>
      <c r="AA239" s="27"/>
      <c r="AB239" s="27"/>
      <c r="AD239" s="37"/>
      <c r="AE239" s="37"/>
      <c r="AF239" s="37"/>
      <c r="AG239" s="37"/>
      <c r="AJ239" s="26"/>
      <c r="AK239" s="26"/>
      <c r="AL239" s="40"/>
      <c r="AM239" s="40"/>
      <c r="AN239" s="40"/>
      <c r="AO239" s="59"/>
      <c r="AP239" s="59"/>
      <c r="AQ239" s="59"/>
      <c r="AR239" s="30"/>
      <c r="AS239" s="26"/>
      <c r="AT239" s="1"/>
    </row>
    <row r="240" spans="1:46" ht="15">
      <c r="A240" s="62">
        <v>10</v>
      </c>
      <c r="B240" s="1">
        <v>10</v>
      </c>
      <c r="C240" s="62" t="s">
        <v>345</v>
      </c>
      <c r="D240" s="29" t="s">
        <v>51</v>
      </c>
      <c r="E240" s="29">
        <v>126</v>
      </c>
      <c r="F240" s="27"/>
      <c r="G240" s="27"/>
      <c r="H240" s="27"/>
      <c r="I240" s="27"/>
      <c r="J240" s="27"/>
      <c r="K240" s="32">
        <f t="shared" si="63"/>
        <v>126</v>
      </c>
      <c r="L240" s="32" t="s">
        <v>761</v>
      </c>
      <c r="M240" s="32"/>
      <c r="N240" s="33">
        <f t="shared" si="64"/>
        <v>126.0234</v>
      </c>
      <c r="O240" s="32">
        <f t="shared" si="65"/>
        <v>1</v>
      </c>
      <c r="P240" s="32" t="str">
        <f t="shared" ca="1" si="66"/>
        <v>Y</v>
      </c>
      <c r="Q240" s="34" t="s">
        <v>202</v>
      </c>
      <c r="R240" s="35">
        <f t="shared" si="67"/>
        <v>0</v>
      </c>
      <c r="S240" s="36">
        <f t="shared" si="68"/>
        <v>126.12599999999999</v>
      </c>
      <c r="T240" s="36">
        <f t="shared" si="69"/>
        <v>126.126</v>
      </c>
      <c r="U240" s="35">
        <f t="shared" si="70"/>
        <v>0</v>
      </c>
      <c r="V240" s="35">
        <f t="shared" si="71"/>
        <v>126.126</v>
      </c>
      <c r="W240" s="29">
        <v>126</v>
      </c>
      <c r="X240" s="27"/>
      <c r="Y240" s="27"/>
      <c r="Z240" s="27"/>
      <c r="AA240" s="27"/>
      <c r="AB240" s="27"/>
      <c r="AD240" s="37"/>
      <c r="AE240" s="37"/>
      <c r="AF240" s="37"/>
      <c r="AG240" s="37"/>
      <c r="AJ240" s="26"/>
      <c r="AK240" s="26"/>
      <c r="AL240" s="40"/>
      <c r="AM240" s="40"/>
      <c r="AN240" s="40"/>
      <c r="AO240" s="59"/>
      <c r="AP240" s="59"/>
      <c r="AQ240" s="59"/>
      <c r="AR240" s="30"/>
      <c r="AS240" s="26"/>
      <c r="AT240" s="1"/>
    </row>
    <row r="241" spans="1:46" ht="15">
      <c r="A241" s="62">
        <v>11</v>
      </c>
      <c r="B241" s="1">
        <v>11</v>
      </c>
      <c r="C241" s="62" t="s">
        <v>367</v>
      </c>
      <c r="D241" s="29" t="s">
        <v>171</v>
      </c>
      <c r="E241" s="29">
        <v>113</v>
      </c>
      <c r="F241" s="27"/>
      <c r="G241" s="27"/>
      <c r="H241" s="27"/>
      <c r="I241" s="27"/>
      <c r="J241" s="27"/>
      <c r="K241" s="32">
        <f t="shared" si="63"/>
        <v>113</v>
      </c>
      <c r="L241" s="32" t="s">
        <v>761</v>
      </c>
      <c r="M241" s="32"/>
      <c r="N241" s="33">
        <f t="shared" si="64"/>
        <v>113.0235</v>
      </c>
      <c r="O241" s="32">
        <f t="shared" si="65"/>
        <v>1</v>
      </c>
      <c r="P241" s="32" t="str">
        <f t="shared" ca="1" si="66"/>
        <v>Y</v>
      </c>
      <c r="Q241" s="34" t="s">
        <v>202</v>
      </c>
      <c r="R241" s="35">
        <f t="shared" si="67"/>
        <v>0</v>
      </c>
      <c r="S241" s="36">
        <f t="shared" si="68"/>
        <v>113.11299999999999</v>
      </c>
      <c r="T241" s="36">
        <f t="shared" si="69"/>
        <v>113.113</v>
      </c>
      <c r="U241" s="35">
        <f t="shared" si="70"/>
        <v>0</v>
      </c>
      <c r="V241" s="35">
        <f t="shared" si="71"/>
        <v>113.113</v>
      </c>
      <c r="W241" s="29">
        <v>113</v>
      </c>
      <c r="X241" s="27"/>
      <c r="Y241" s="27"/>
      <c r="Z241" s="27"/>
      <c r="AA241" s="27"/>
      <c r="AB241" s="27"/>
      <c r="AD241" s="37"/>
      <c r="AE241" s="37"/>
      <c r="AF241" s="37"/>
      <c r="AG241" s="37"/>
      <c r="AJ241" s="26"/>
      <c r="AK241" s="26"/>
      <c r="AL241" s="40"/>
      <c r="AM241" s="40"/>
      <c r="AN241" s="40"/>
      <c r="AO241" s="59"/>
      <c r="AP241" s="59"/>
      <c r="AQ241" s="59"/>
      <c r="AR241" s="30"/>
      <c r="AS241" s="26"/>
      <c r="AT241" s="1"/>
    </row>
    <row r="242" spans="1:46" ht="15">
      <c r="A242" s="62">
        <v>12</v>
      </c>
      <c r="B242" s="1">
        <v>12</v>
      </c>
      <c r="C242" s="62" t="s">
        <v>403</v>
      </c>
      <c r="D242" s="29" t="s">
        <v>47</v>
      </c>
      <c r="E242" s="29">
        <v>99</v>
      </c>
      <c r="F242" s="27"/>
      <c r="G242" s="27"/>
      <c r="H242" s="27"/>
      <c r="I242" s="27"/>
      <c r="J242" s="27"/>
      <c r="K242" s="32">
        <f t="shared" si="63"/>
        <v>99</v>
      </c>
      <c r="L242" s="32" t="s">
        <v>761</v>
      </c>
      <c r="M242" s="32"/>
      <c r="N242" s="33">
        <f t="shared" si="64"/>
        <v>99.023600000000002</v>
      </c>
      <c r="O242" s="32">
        <f t="shared" si="65"/>
        <v>1</v>
      </c>
      <c r="P242" s="32" t="str">
        <f t="shared" ca="1" si="66"/>
        <v>Y</v>
      </c>
      <c r="Q242" s="34" t="s">
        <v>202</v>
      </c>
      <c r="R242" s="35">
        <f t="shared" si="67"/>
        <v>0</v>
      </c>
      <c r="S242" s="36">
        <f t="shared" si="68"/>
        <v>99.09899999999999</v>
      </c>
      <c r="T242" s="36">
        <f t="shared" si="69"/>
        <v>99.099000000000004</v>
      </c>
      <c r="U242" s="35">
        <f t="shared" si="70"/>
        <v>0</v>
      </c>
      <c r="V242" s="35">
        <f t="shared" si="71"/>
        <v>99.099000000000004</v>
      </c>
      <c r="W242" s="29">
        <v>99</v>
      </c>
      <c r="X242" s="27"/>
      <c r="Y242" s="27"/>
      <c r="Z242" s="27"/>
      <c r="AA242" s="27"/>
      <c r="AB242" s="27"/>
      <c r="AD242" s="37"/>
      <c r="AE242" s="37"/>
      <c r="AF242" s="37"/>
      <c r="AG242" s="37"/>
      <c r="AJ242" s="26"/>
      <c r="AK242" s="26"/>
      <c r="AL242" s="40"/>
      <c r="AM242" s="40"/>
      <c r="AN242" s="40"/>
      <c r="AO242" s="59"/>
      <c r="AP242" s="59"/>
      <c r="AQ242" s="59"/>
      <c r="AR242" s="30"/>
      <c r="AS242" s="26"/>
      <c r="AT242" s="1"/>
    </row>
    <row r="243" spans="1:46" ht="15">
      <c r="A243" s="62">
        <v>13</v>
      </c>
      <c r="B243" s="1">
        <v>13</v>
      </c>
      <c r="C243" s="62" t="s">
        <v>431</v>
      </c>
      <c r="D243" s="29" t="s">
        <v>72</v>
      </c>
      <c r="E243" s="29">
        <v>94</v>
      </c>
      <c r="F243" s="27"/>
      <c r="G243" s="27"/>
      <c r="H243" s="27"/>
      <c r="I243" s="27"/>
      <c r="J243" s="27"/>
      <c r="K243" s="32">
        <f t="shared" si="63"/>
        <v>94</v>
      </c>
      <c r="L243" s="32" t="s">
        <v>761</v>
      </c>
      <c r="M243" s="32"/>
      <c r="N243" s="33">
        <f t="shared" si="64"/>
        <v>94.023700000000005</v>
      </c>
      <c r="O243" s="32">
        <f t="shared" si="65"/>
        <v>1</v>
      </c>
      <c r="P243" s="32" t="str">
        <f t="shared" ca="1" si="66"/>
        <v>Y</v>
      </c>
      <c r="Q243" s="34" t="s">
        <v>202</v>
      </c>
      <c r="R243" s="35">
        <f t="shared" si="67"/>
        <v>0</v>
      </c>
      <c r="S243" s="36">
        <f t="shared" si="68"/>
        <v>94.093999999999994</v>
      </c>
      <c r="T243" s="36">
        <f t="shared" si="69"/>
        <v>94.093999999999994</v>
      </c>
      <c r="U243" s="35">
        <f t="shared" si="70"/>
        <v>0</v>
      </c>
      <c r="V243" s="35">
        <f t="shared" si="71"/>
        <v>94.093999999999994</v>
      </c>
      <c r="W243" s="29">
        <v>94</v>
      </c>
      <c r="X243" s="27"/>
      <c r="Y243" s="27"/>
      <c r="Z243" s="27"/>
      <c r="AA243" s="27"/>
      <c r="AB243" s="27"/>
      <c r="AD243" s="37"/>
      <c r="AE243" s="37"/>
      <c r="AF243" s="37"/>
      <c r="AG243" s="37"/>
      <c r="AJ243" s="26"/>
      <c r="AK243" s="26"/>
      <c r="AL243" s="40"/>
      <c r="AM243" s="40"/>
      <c r="AN243" s="40"/>
      <c r="AO243" s="59"/>
      <c r="AP243" s="59"/>
      <c r="AQ243" s="59"/>
      <c r="AR243" s="30"/>
      <c r="AS243" s="26"/>
      <c r="AT243" s="1"/>
    </row>
    <row r="244" spans="1:46" ht="15">
      <c r="A244" s="62">
        <v>14</v>
      </c>
      <c r="B244" s="1">
        <v>14</v>
      </c>
      <c r="C244" s="62" t="s">
        <v>441</v>
      </c>
      <c r="D244" s="29" t="s">
        <v>32</v>
      </c>
      <c r="E244" s="29">
        <v>91</v>
      </c>
      <c r="F244" s="27"/>
      <c r="G244" s="27"/>
      <c r="H244" s="27"/>
      <c r="I244" s="27"/>
      <c r="J244" s="27"/>
      <c r="K244" s="32">
        <f t="shared" si="63"/>
        <v>91</v>
      </c>
      <c r="L244" s="32" t="s">
        <v>761</v>
      </c>
      <c r="M244" s="32"/>
      <c r="N244" s="33">
        <f t="shared" si="64"/>
        <v>91.023799999999994</v>
      </c>
      <c r="O244" s="32">
        <f t="shared" si="65"/>
        <v>1</v>
      </c>
      <c r="P244" s="32" t="str">
        <f t="shared" ca="1" si="66"/>
        <v>Y</v>
      </c>
      <c r="Q244" s="34" t="s">
        <v>202</v>
      </c>
      <c r="R244" s="35">
        <f t="shared" si="67"/>
        <v>0</v>
      </c>
      <c r="S244" s="36">
        <f t="shared" si="68"/>
        <v>91.090999999999994</v>
      </c>
      <c r="T244" s="36">
        <f t="shared" si="69"/>
        <v>91.090999999999994</v>
      </c>
      <c r="U244" s="35">
        <f t="shared" si="70"/>
        <v>0</v>
      </c>
      <c r="V244" s="35">
        <f t="shared" si="71"/>
        <v>91.090999999999994</v>
      </c>
      <c r="W244" s="29">
        <v>91</v>
      </c>
      <c r="X244" s="27"/>
      <c r="Y244" s="27"/>
      <c r="Z244" s="27"/>
      <c r="AA244" s="27"/>
      <c r="AB244" s="27"/>
      <c r="AD244" s="37"/>
      <c r="AE244" s="37"/>
      <c r="AF244" s="37"/>
      <c r="AG244" s="37"/>
      <c r="AJ244" s="26"/>
      <c r="AK244" s="26"/>
      <c r="AL244" s="40"/>
      <c r="AM244" s="40"/>
      <c r="AN244" s="40"/>
      <c r="AO244" s="59"/>
      <c r="AP244" s="59"/>
      <c r="AQ244" s="59"/>
      <c r="AR244" s="30"/>
      <c r="AS244" s="26"/>
      <c r="AT244" s="1"/>
    </row>
    <row r="245" spans="1:46" ht="15">
      <c r="A245" s="62">
        <v>15</v>
      </c>
      <c r="B245" s="1">
        <v>15</v>
      </c>
      <c r="C245" s="62" t="s">
        <v>444</v>
      </c>
      <c r="D245" s="29" t="s">
        <v>157</v>
      </c>
      <c r="E245" s="29">
        <v>89</v>
      </c>
      <c r="F245" s="27"/>
      <c r="G245" s="27"/>
      <c r="H245" s="27"/>
      <c r="I245" s="27"/>
      <c r="J245" s="27"/>
      <c r="K245" s="32">
        <f t="shared" si="63"/>
        <v>89</v>
      </c>
      <c r="L245" s="32" t="s">
        <v>761</v>
      </c>
      <c r="M245" s="32"/>
      <c r="N245" s="33">
        <f t="shared" si="64"/>
        <v>89.023899999999998</v>
      </c>
      <c r="O245" s="32">
        <f t="shared" si="65"/>
        <v>1</v>
      </c>
      <c r="P245" s="32" t="str">
        <f t="shared" ca="1" si="66"/>
        <v>Y</v>
      </c>
      <c r="Q245" s="34" t="s">
        <v>202</v>
      </c>
      <c r="R245" s="35">
        <f t="shared" si="67"/>
        <v>0</v>
      </c>
      <c r="S245" s="36">
        <f t="shared" si="68"/>
        <v>89.088999999999984</v>
      </c>
      <c r="T245" s="36">
        <f t="shared" si="69"/>
        <v>89.088999999999999</v>
      </c>
      <c r="U245" s="35">
        <f t="shared" si="70"/>
        <v>0</v>
      </c>
      <c r="V245" s="35">
        <f t="shared" si="71"/>
        <v>89.088999999999999</v>
      </c>
      <c r="W245" s="29">
        <v>89</v>
      </c>
      <c r="X245" s="27"/>
      <c r="Y245" s="27"/>
      <c r="Z245" s="27"/>
      <c r="AA245" s="27"/>
      <c r="AB245" s="27"/>
      <c r="AD245" s="37"/>
      <c r="AE245" s="37"/>
      <c r="AF245" s="37"/>
      <c r="AG245" s="37"/>
      <c r="AJ245" s="26"/>
      <c r="AK245" s="26"/>
      <c r="AL245" s="40"/>
      <c r="AM245" s="40"/>
      <c r="AN245" s="40"/>
      <c r="AO245" s="59"/>
      <c r="AP245" s="59"/>
      <c r="AQ245" s="59"/>
      <c r="AR245" s="30"/>
      <c r="AS245" s="26"/>
      <c r="AT245" s="1"/>
    </row>
    <row r="246" spans="1:46" ht="15">
      <c r="A246" s="62">
        <v>16</v>
      </c>
      <c r="B246" s="1">
        <v>16</v>
      </c>
      <c r="C246" s="62" t="s">
        <v>445</v>
      </c>
      <c r="D246" s="29" t="s">
        <v>54</v>
      </c>
      <c r="E246" s="29">
        <v>88</v>
      </c>
      <c r="F246" s="27"/>
      <c r="G246" s="27"/>
      <c r="H246" s="27"/>
      <c r="I246" s="27"/>
      <c r="J246" s="27"/>
      <c r="K246" s="32">
        <f t="shared" si="63"/>
        <v>88</v>
      </c>
      <c r="L246" s="32" t="s">
        <v>761</v>
      </c>
      <c r="M246" s="32"/>
      <c r="N246" s="33">
        <f t="shared" si="64"/>
        <v>88.024000000000001</v>
      </c>
      <c r="O246" s="32">
        <f t="shared" si="65"/>
        <v>1</v>
      </c>
      <c r="P246" s="32" t="str">
        <f t="shared" ca="1" si="66"/>
        <v>Y</v>
      </c>
      <c r="Q246" s="34" t="s">
        <v>202</v>
      </c>
      <c r="R246" s="35">
        <f t="shared" si="67"/>
        <v>0</v>
      </c>
      <c r="S246" s="36">
        <f t="shared" si="68"/>
        <v>88.087999999999994</v>
      </c>
      <c r="T246" s="36">
        <f t="shared" si="69"/>
        <v>88.087999999999994</v>
      </c>
      <c r="U246" s="35">
        <f t="shared" si="70"/>
        <v>0</v>
      </c>
      <c r="V246" s="35">
        <f t="shared" si="71"/>
        <v>88.087999999999994</v>
      </c>
      <c r="W246" s="29">
        <v>88</v>
      </c>
      <c r="X246" s="27"/>
      <c r="Y246" s="27"/>
      <c r="Z246" s="27"/>
      <c r="AA246" s="27"/>
      <c r="AB246" s="27"/>
      <c r="AD246" s="37"/>
      <c r="AE246" s="37"/>
      <c r="AF246" s="37"/>
      <c r="AG246" s="37"/>
      <c r="AJ246" s="26"/>
      <c r="AK246" s="26"/>
      <c r="AL246" s="40"/>
      <c r="AM246" s="40"/>
      <c r="AN246" s="40"/>
      <c r="AO246" s="59"/>
      <c r="AP246" s="59"/>
      <c r="AQ246" s="59"/>
      <c r="AR246" s="30"/>
      <c r="AS246" s="26"/>
      <c r="AT246" s="1"/>
    </row>
    <row r="247" spans="1:46" ht="15">
      <c r="A247" s="62">
        <v>17</v>
      </c>
      <c r="B247" s="1">
        <v>17</v>
      </c>
      <c r="C247" s="62" t="s">
        <v>451</v>
      </c>
      <c r="D247" s="29" t="s">
        <v>157</v>
      </c>
      <c r="E247" s="29">
        <v>86</v>
      </c>
      <c r="F247" s="27"/>
      <c r="G247" s="27"/>
      <c r="H247" s="27"/>
      <c r="I247" s="27"/>
      <c r="J247" s="27"/>
      <c r="K247" s="32">
        <f t="shared" si="63"/>
        <v>86</v>
      </c>
      <c r="L247" s="32" t="s">
        <v>761</v>
      </c>
      <c r="M247" s="32"/>
      <c r="N247" s="33">
        <f t="shared" si="64"/>
        <v>86.024100000000004</v>
      </c>
      <c r="O247" s="32">
        <f t="shared" si="65"/>
        <v>1</v>
      </c>
      <c r="P247" s="32" t="str">
        <f t="shared" ca="1" si="66"/>
        <v>Y</v>
      </c>
      <c r="Q247" s="34" t="s">
        <v>202</v>
      </c>
      <c r="R247" s="35">
        <f t="shared" si="67"/>
        <v>0</v>
      </c>
      <c r="S247" s="36">
        <f t="shared" si="68"/>
        <v>86.085999999999984</v>
      </c>
      <c r="T247" s="36">
        <f t="shared" si="69"/>
        <v>86.085999999999999</v>
      </c>
      <c r="U247" s="35">
        <f t="shared" si="70"/>
        <v>0</v>
      </c>
      <c r="V247" s="35">
        <f t="shared" si="71"/>
        <v>86.085999999999999</v>
      </c>
      <c r="W247" s="29">
        <v>86</v>
      </c>
      <c r="X247" s="27"/>
      <c r="Y247" s="27"/>
      <c r="Z247" s="27"/>
      <c r="AA247" s="27"/>
      <c r="AB247" s="27"/>
      <c r="AD247" s="37"/>
      <c r="AE247" s="37"/>
      <c r="AF247" s="37"/>
      <c r="AG247" s="37"/>
      <c r="AJ247" s="26"/>
      <c r="AK247" s="26"/>
      <c r="AL247" s="40"/>
      <c r="AM247" s="40"/>
      <c r="AN247" s="40"/>
      <c r="AO247" s="59"/>
      <c r="AP247" s="59"/>
      <c r="AQ247" s="59"/>
      <c r="AR247" s="30"/>
      <c r="AS247" s="26"/>
      <c r="AT247" s="1"/>
    </row>
    <row r="248" spans="1:46" ht="15">
      <c r="A248" s="62">
        <v>18</v>
      </c>
      <c r="B248" s="1">
        <v>18</v>
      </c>
      <c r="C248" s="62" t="s">
        <v>483</v>
      </c>
      <c r="D248" s="29" t="s">
        <v>40</v>
      </c>
      <c r="E248" s="29">
        <v>74</v>
      </c>
      <c r="F248" s="27"/>
      <c r="G248" s="27"/>
      <c r="H248" s="27"/>
      <c r="I248" s="27"/>
      <c r="J248" s="27"/>
      <c r="K248" s="32">
        <f t="shared" si="63"/>
        <v>74</v>
      </c>
      <c r="L248" s="32" t="s">
        <v>761</v>
      </c>
      <c r="M248" s="32"/>
      <c r="N248" s="33">
        <f t="shared" si="64"/>
        <v>74.024199999999993</v>
      </c>
      <c r="O248" s="32">
        <f t="shared" si="65"/>
        <v>1</v>
      </c>
      <c r="P248" s="32" t="str">
        <f t="shared" ca="1" si="66"/>
        <v>Y</v>
      </c>
      <c r="Q248" s="34" t="s">
        <v>202</v>
      </c>
      <c r="R248" s="35">
        <f t="shared" si="67"/>
        <v>0</v>
      </c>
      <c r="S248" s="36">
        <f t="shared" si="68"/>
        <v>74.073999999999998</v>
      </c>
      <c r="T248" s="36">
        <f t="shared" si="69"/>
        <v>74.073999999999998</v>
      </c>
      <c r="U248" s="35">
        <f t="shared" si="70"/>
        <v>0</v>
      </c>
      <c r="V248" s="35">
        <f t="shared" si="71"/>
        <v>74.073999999999998</v>
      </c>
      <c r="W248" s="29">
        <v>74</v>
      </c>
      <c r="X248" s="27"/>
      <c r="Y248" s="27"/>
      <c r="Z248" s="27"/>
      <c r="AA248" s="27"/>
      <c r="AB248" s="27"/>
      <c r="AD248" s="37"/>
      <c r="AE248" s="37"/>
      <c r="AF248" s="37"/>
      <c r="AG248" s="37"/>
      <c r="AJ248" s="26"/>
      <c r="AK248" s="26"/>
      <c r="AL248" s="40"/>
      <c r="AM248" s="40"/>
      <c r="AN248" s="40"/>
      <c r="AO248" s="59"/>
      <c r="AP248" s="59"/>
      <c r="AQ248" s="59"/>
      <c r="AR248" s="30"/>
      <c r="AS248" s="26"/>
      <c r="AT248" s="1"/>
    </row>
    <row r="249" spans="1:46" ht="15">
      <c r="A249" s="62">
        <v>19</v>
      </c>
      <c r="B249" s="1">
        <v>19</v>
      </c>
      <c r="C249" s="62" t="s">
        <v>487</v>
      </c>
      <c r="D249" s="29" t="s">
        <v>47</v>
      </c>
      <c r="E249" s="29">
        <v>73</v>
      </c>
      <c r="F249" s="27"/>
      <c r="G249" s="27"/>
      <c r="H249" s="27"/>
      <c r="I249" s="27"/>
      <c r="J249" s="27"/>
      <c r="K249" s="32">
        <f t="shared" si="63"/>
        <v>73</v>
      </c>
      <c r="L249" s="32" t="s">
        <v>761</v>
      </c>
      <c r="M249" s="32"/>
      <c r="N249" s="33">
        <f t="shared" si="64"/>
        <v>73.024299999999997</v>
      </c>
      <c r="O249" s="32">
        <f t="shared" si="65"/>
        <v>1</v>
      </c>
      <c r="P249" s="32" t="str">
        <f t="shared" ca="1" si="66"/>
        <v>Y</v>
      </c>
      <c r="Q249" s="34" t="s">
        <v>202</v>
      </c>
      <c r="R249" s="35">
        <f t="shared" si="67"/>
        <v>0</v>
      </c>
      <c r="S249" s="36">
        <f t="shared" si="68"/>
        <v>73.072999999999993</v>
      </c>
      <c r="T249" s="36">
        <f t="shared" si="69"/>
        <v>73.072999999999993</v>
      </c>
      <c r="U249" s="35">
        <f t="shared" si="70"/>
        <v>0</v>
      </c>
      <c r="V249" s="35">
        <f t="shared" si="71"/>
        <v>73.072999999999993</v>
      </c>
      <c r="W249" s="29">
        <v>73</v>
      </c>
      <c r="X249" s="27"/>
      <c r="Y249" s="27"/>
      <c r="Z249" s="27"/>
      <c r="AA249" s="27"/>
      <c r="AB249" s="27"/>
      <c r="AD249" s="37"/>
      <c r="AE249" s="37"/>
      <c r="AF249" s="37"/>
      <c r="AG249" s="37"/>
      <c r="AJ249" s="26"/>
      <c r="AK249" s="26"/>
      <c r="AL249" s="40"/>
      <c r="AM249" s="40"/>
      <c r="AN249" s="40"/>
      <c r="AO249" s="59"/>
      <c r="AP249" s="59"/>
      <c r="AQ249" s="59"/>
      <c r="AR249" s="30"/>
      <c r="AS249" s="26"/>
      <c r="AT249" s="1"/>
    </row>
    <row r="250" spans="1:46" ht="5.0999999999999996" customHeight="1">
      <c r="D250" s="27"/>
      <c r="E250" s="27"/>
      <c r="F250" s="27"/>
      <c r="G250" s="27"/>
      <c r="H250" s="27"/>
      <c r="I250" s="27"/>
      <c r="J250" s="27"/>
      <c r="K250" s="32"/>
      <c r="L250" s="27"/>
      <c r="M250" s="27"/>
      <c r="N250" s="32"/>
      <c r="O250" s="27"/>
      <c r="P250" s="27"/>
      <c r="R250" s="63"/>
      <c r="S250" s="63"/>
      <c r="T250" s="63"/>
      <c r="U250" s="63"/>
      <c r="V250" s="35"/>
      <c r="W250" s="27"/>
      <c r="X250" s="27"/>
      <c r="Y250" s="27"/>
      <c r="Z250" s="27"/>
      <c r="AA250" s="27"/>
      <c r="AB250" s="27"/>
      <c r="AJ250" s="26"/>
      <c r="AK250" s="26"/>
      <c r="AL250" s="40"/>
      <c r="AM250" s="40"/>
      <c r="AN250" s="40"/>
      <c r="AO250" s="40"/>
      <c r="AP250" s="40"/>
      <c r="AQ250" s="40"/>
      <c r="AR250" s="30"/>
      <c r="AS250" s="26"/>
      <c r="AT250" s="1"/>
    </row>
    <row r="251" spans="1:46">
      <c r="D251" s="27"/>
      <c r="E251" s="27"/>
      <c r="F251" s="27"/>
      <c r="G251" s="27"/>
      <c r="H251" s="27"/>
      <c r="I251" s="27"/>
      <c r="J251" s="27"/>
      <c r="K251" s="32"/>
      <c r="L251" s="27"/>
      <c r="M251" s="27"/>
      <c r="N251" s="32"/>
      <c r="O251" s="27"/>
      <c r="P251" s="27"/>
      <c r="R251" s="63"/>
      <c r="S251" s="63"/>
      <c r="T251" s="63"/>
      <c r="U251" s="63"/>
      <c r="V251" s="35"/>
      <c r="W251" s="27"/>
      <c r="X251" s="27"/>
      <c r="Y251" s="27"/>
      <c r="Z251" s="27"/>
      <c r="AA251" s="27"/>
      <c r="AB251" s="27"/>
      <c r="AJ251" s="26"/>
      <c r="AK251" s="26"/>
      <c r="AL251" s="40"/>
      <c r="AM251" s="40"/>
      <c r="AN251" s="40"/>
      <c r="AO251" s="40"/>
      <c r="AP251" s="40"/>
      <c r="AQ251" s="40"/>
      <c r="AR251" s="30"/>
      <c r="AS251" s="26"/>
      <c r="AT251" s="1"/>
    </row>
    <row r="252" spans="1:46" ht="15">
      <c r="A252" s="61"/>
      <c r="B252" s="61"/>
      <c r="C252" s="61" t="s">
        <v>262</v>
      </c>
      <c r="D252" s="27"/>
      <c r="E252" s="27"/>
      <c r="F252" s="27"/>
      <c r="G252" s="27"/>
      <c r="H252" s="27"/>
      <c r="I252" s="27"/>
      <c r="J252" s="27"/>
      <c r="K252" s="32"/>
      <c r="L252" s="27"/>
      <c r="M252" s="27"/>
      <c r="N252" s="32"/>
      <c r="O252" s="27"/>
      <c r="P252" s="27"/>
      <c r="Q252" s="54" t="str">
        <f>C252</f>
        <v>M70</v>
      </c>
      <c r="R252" s="63"/>
      <c r="S252" s="63"/>
      <c r="T252" s="63"/>
      <c r="U252" s="63"/>
      <c r="V252" s="35"/>
      <c r="W252" s="27"/>
      <c r="X252" s="27"/>
      <c r="Y252" s="27"/>
      <c r="Z252" s="27"/>
      <c r="AA252" s="27"/>
      <c r="AB252" s="27"/>
      <c r="AJ252" s="26"/>
      <c r="AK252" s="26"/>
      <c r="AL252" s="40"/>
      <c r="AM252" s="40"/>
      <c r="AN252" s="40"/>
      <c r="AO252" s="40">
        <v>605</v>
      </c>
      <c r="AP252" s="40">
        <v>471</v>
      </c>
      <c r="AQ252" s="40">
        <v>466</v>
      </c>
      <c r="AR252" s="30"/>
      <c r="AS252" s="26"/>
      <c r="AT252" s="1"/>
    </row>
    <row r="253" spans="1:46" ht="15">
      <c r="A253" s="62">
        <v>1</v>
      </c>
      <c r="B253" s="62">
        <v>1</v>
      </c>
      <c r="C253" s="62" t="s">
        <v>261</v>
      </c>
      <c r="D253" s="29" t="s">
        <v>54</v>
      </c>
      <c r="E253" s="29">
        <v>175</v>
      </c>
      <c r="F253" s="27"/>
      <c r="G253" s="27"/>
      <c r="H253" s="27"/>
      <c r="I253" s="27"/>
      <c r="J253" s="27"/>
      <c r="K253" s="32">
        <f t="shared" ref="K253:K262" si="72">IFERROR(LARGE(E253:J253,1),0)+IF($D$5&gt;=2,IFERROR(LARGE(E253:J253,2),0),0)+IF($D$5&gt;=3,IFERROR(LARGE(E253:J253,3),0),0)+IF($D$5&gt;=4,IFERROR(LARGE(E253:J253,4),0),0)+IF($D$5&gt;=5,IFERROR(LARGE(E253:J253,5),0),0)+IF($D$5&gt;=6,IFERROR(LARGE(E253:J253,6),0),0)</f>
        <v>175</v>
      </c>
      <c r="L253" s="32" t="s">
        <v>761</v>
      </c>
      <c r="M253" s="32" t="s">
        <v>590</v>
      </c>
      <c r="N253" s="33">
        <f t="shared" ref="N253:N262" si="73">K253+(ROW(K253)-ROW(K$6))/10000</f>
        <v>175.0247</v>
      </c>
      <c r="O253" s="32">
        <f t="shared" ref="O253:O262" si="74">COUNT(E253:J253)</f>
        <v>1</v>
      </c>
      <c r="P253" s="32" t="str">
        <f t="shared" ref="P253:P262" ca="1" si="75">IF(AND(O253=1,OFFSET(D253,0,P$3)&gt;0),"Y",0)</f>
        <v>Y</v>
      </c>
      <c r="Q253" s="34" t="s">
        <v>262</v>
      </c>
      <c r="R253" s="35">
        <f t="shared" ref="R253:R262" si="76">1-(Q253=Q252)</f>
        <v>0</v>
      </c>
      <c r="S253" s="36">
        <f t="shared" ref="S253:S262" si="77">IFERROR(LARGE(E253:J253,1),0)*1.001+IF($D$5&gt;=2,IFERROR(LARGE(E253:J253,2),0),0)*1.0001+IF($D$5&gt;=3,IFERROR(LARGE(E253:J253,3),0),0)*1.00001+IF($D$5&gt;=4,IFERROR(LARGE(E253:J253,4),0),0)*1.000001+IF($D$5&gt;=5,IFERROR(LARGE(E253:J253,5),0),0)*1.0000001+IF($D$5&gt;=6,IFERROR(LARGE(E253:J253,6),0),0)*1.00000001</f>
        <v>175.17499999999998</v>
      </c>
      <c r="T253" s="36">
        <f t="shared" ref="T253:T262" si="78">K253+W253/1000+IF($D$5&gt;=2,X253/10000,0)+IF($D$5&gt;=3,Y253/100000,0)+IF($D$5&gt;=4,Z253/1000000,0)+IF($D$5&gt;=5,AA253/10000000,0)+IF($D$5&gt;=6,AB253/100000000,0)</f>
        <v>175.17500000000001</v>
      </c>
      <c r="U253" s="35">
        <f t="shared" ref="U253:U262" si="79">1-(S253=T253)</f>
        <v>0</v>
      </c>
      <c r="V253" s="35">
        <f t="shared" ref="V253:V262" si="80">K253+W253/1000+X253/10000+Y253/100000+Z253/1000000+AA253/10000000+AB253/100000000</f>
        <v>175.17500000000001</v>
      </c>
      <c r="W253" s="29">
        <v>175</v>
      </c>
      <c r="X253" s="27"/>
      <c r="Y253" s="27"/>
      <c r="Z253" s="27"/>
      <c r="AA253" s="27"/>
      <c r="AB253" s="27"/>
      <c r="AJ253" s="26"/>
      <c r="AK253" s="26"/>
      <c r="AL253" s="40"/>
      <c r="AM253" s="40"/>
      <c r="AN253" s="40"/>
      <c r="AO253" s="40"/>
      <c r="AP253" s="40"/>
      <c r="AQ253" s="40"/>
      <c r="AR253" s="30"/>
      <c r="AS253" s="26"/>
      <c r="AT253" s="1"/>
    </row>
    <row r="254" spans="1:46" ht="15">
      <c r="A254" s="62">
        <v>2</v>
      </c>
      <c r="B254" s="62">
        <v>2</v>
      </c>
      <c r="C254" s="62" t="s">
        <v>340</v>
      </c>
      <c r="D254" s="29" t="s">
        <v>40</v>
      </c>
      <c r="E254" s="29">
        <v>130</v>
      </c>
      <c r="F254" s="27"/>
      <c r="G254" s="27"/>
      <c r="H254" s="27"/>
      <c r="I254" s="27"/>
      <c r="J254" s="27"/>
      <c r="K254" s="32">
        <f t="shared" si="72"/>
        <v>130</v>
      </c>
      <c r="L254" s="32" t="s">
        <v>761</v>
      </c>
      <c r="M254" s="32" t="s">
        <v>591</v>
      </c>
      <c r="N254" s="33">
        <f t="shared" si="73"/>
        <v>130.0248</v>
      </c>
      <c r="O254" s="32">
        <f t="shared" si="74"/>
        <v>1</v>
      </c>
      <c r="P254" s="32" t="str">
        <f t="shared" ca="1" si="75"/>
        <v>Y</v>
      </c>
      <c r="Q254" s="34" t="s">
        <v>262</v>
      </c>
      <c r="R254" s="35">
        <f t="shared" si="76"/>
        <v>0</v>
      </c>
      <c r="S254" s="36">
        <f t="shared" si="77"/>
        <v>130.13</v>
      </c>
      <c r="T254" s="36">
        <f t="shared" si="78"/>
        <v>130.13</v>
      </c>
      <c r="U254" s="35">
        <f t="shared" si="79"/>
        <v>0</v>
      </c>
      <c r="V254" s="35">
        <f t="shared" si="80"/>
        <v>130.13</v>
      </c>
      <c r="W254" s="29">
        <v>130</v>
      </c>
      <c r="X254" s="27"/>
      <c r="Y254" s="27"/>
      <c r="Z254" s="27"/>
      <c r="AA254" s="27"/>
      <c r="AB254" s="27"/>
      <c r="AJ254" s="26"/>
      <c r="AK254" s="26"/>
      <c r="AL254" s="40"/>
      <c r="AM254" s="40"/>
      <c r="AN254" s="40"/>
      <c r="AO254" s="40"/>
      <c r="AP254" s="40"/>
      <c r="AQ254" s="40"/>
      <c r="AR254" s="30"/>
      <c r="AS254" s="26"/>
      <c r="AT254" s="1"/>
    </row>
    <row r="255" spans="1:46" ht="15">
      <c r="A255" s="62">
        <v>3</v>
      </c>
      <c r="B255" s="62">
        <v>3</v>
      </c>
      <c r="C255" s="62" t="s">
        <v>343</v>
      </c>
      <c r="D255" s="29" t="s">
        <v>63</v>
      </c>
      <c r="E255" s="29">
        <v>127</v>
      </c>
      <c r="F255" s="27"/>
      <c r="G255" s="27"/>
      <c r="H255" s="27"/>
      <c r="I255" s="27"/>
      <c r="J255" s="27"/>
      <c r="K255" s="32">
        <f t="shared" si="72"/>
        <v>127</v>
      </c>
      <c r="L255" s="32" t="s">
        <v>761</v>
      </c>
      <c r="M255" s="32" t="s">
        <v>592</v>
      </c>
      <c r="N255" s="33">
        <f t="shared" si="73"/>
        <v>127.0249</v>
      </c>
      <c r="O255" s="32">
        <f t="shared" si="74"/>
        <v>1</v>
      </c>
      <c r="P255" s="32" t="str">
        <f t="shared" ca="1" si="75"/>
        <v>Y</v>
      </c>
      <c r="Q255" s="34" t="s">
        <v>262</v>
      </c>
      <c r="R255" s="35">
        <f t="shared" si="76"/>
        <v>0</v>
      </c>
      <c r="S255" s="36">
        <f t="shared" si="77"/>
        <v>127.12699999999998</v>
      </c>
      <c r="T255" s="36">
        <f t="shared" si="78"/>
        <v>127.127</v>
      </c>
      <c r="U255" s="35">
        <f t="shared" si="79"/>
        <v>0</v>
      </c>
      <c r="V255" s="35">
        <f t="shared" si="80"/>
        <v>127.127</v>
      </c>
      <c r="W255" s="29">
        <v>127</v>
      </c>
      <c r="X255" s="27"/>
      <c r="Y255" s="27"/>
      <c r="Z255" s="27"/>
      <c r="AA255" s="27"/>
      <c r="AB255" s="27"/>
      <c r="AJ255" s="26"/>
      <c r="AK255" s="26"/>
      <c r="AL255" s="40"/>
      <c r="AM255" s="40"/>
      <c r="AN255" s="40"/>
      <c r="AO255" s="40"/>
      <c r="AP255" s="40"/>
      <c r="AQ255" s="40"/>
      <c r="AR255" s="30"/>
      <c r="AS255" s="26"/>
      <c r="AT255" s="1"/>
    </row>
    <row r="256" spans="1:46" ht="15">
      <c r="A256" s="62">
        <v>4</v>
      </c>
      <c r="B256" s="62">
        <v>4</v>
      </c>
      <c r="C256" s="62" t="s">
        <v>346</v>
      </c>
      <c r="D256" s="29" t="s">
        <v>180</v>
      </c>
      <c r="E256" s="29">
        <v>125</v>
      </c>
      <c r="F256" s="27"/>
      <c r="G256" s="27"/>
      <c r="H256" s="27"/>
      <c r="I256" s="27"/>
      <c r="J256" s="27"/>
      <c r="K256" s="32">
        <f t="shared" si="72"/>
        <v>125</v>
      </c>
      <c r="L256" s="32" t="s">
        <v>761</v>
      </c>
      <c r="M256" s="32"/>
      <c r="N256" s="33">
        <f t="shared" si="73"/>
        <v>125.02500000000001</v>
      </c>
      <c r="O256" s="32">
        <f t="shared" si="74"/>
        <v>1</v>
      </c>
      <c r="P256" s="32" t="str">
        <f t="shared" ca="1" si="75"/>
        <v>Y</v>
      </c>
      <c r="Q256" s="34" t="s">
        <v>262</v>
      </c>
      <c r="R256" s="35">
        <f t="shared" si="76"/>
        <v>0</v>
      </c>
      <c r="S256" s="36">
        <f t="shared" si="77"/>
        <v>125.12499999999999</v>
      </c>
      <c r="T256" s="36">
        <f t="shared" si="78"/>
        <v>125.125</v>
      </c>
      <c r="U256" s="35">
        <f t="shared" si="79"/>
        <v>0</v>
      </c>
      <c r="V256" s="35">
        <f t="shared" si="80"/>
        <v>125.125</v>
      </c>
      <c r="W256" s="29">
        <v>125</v>
      </c>
      <c r="X256" s="27"/>
      <c r="Y256" s="27"/>
      <c r="Z256" s="27"/>
      <c r="AA256" s="27"/>
      <c r="AB256" s="27"/>
      <c r="AJ256" s="26"/>
      <c r="AK256" s="26"/>
      <c r="AL256" s="40"/>
      <c r="AM256" s="40"/>
      <c r="AN256" s="40"/>
      <c r="AO256" s="40"/>
      <c r="AP256" s="40"/>
      <c r="AQ256" s="40"/>
      <c r="AR256" s="30"/>
      <c r="AS256" s="26"/>
      <c r="AT256" s="1"/>
    </row>
    <row r="257" spans="1:46" ht="15">
      <c r="A257" s="62">
        <v>5</v>
      </c>
      <c r="B257" s="62">
        <v>5</v>
      </c>
      <c r="C257" s="62" t="s">
        <v>373</v>
      </c>
      <c r="D257" s="29" t="s">
        <v>32</v>
      </c>
      <c r="E257" s="29">
        <v>109</v>
      </c>
      <c r="F257" s="27"/>
      <c r="G257" s="27"/>
      <c r="H257" s="27"/>
      <c r="I257" s="27"/>
      <c r="J257" s="27"/>
      <c r="K257" s="32">
        <f t="shared" si="72"/>
        <v>109</v>
      </c>
      <c r="L257" s="32" t="s">
        <v>761</v>
      </c>
      <c r="M257" s="32"/>
      <c r="N257" s="33">
        <f t="shared" si="73"/>
        <v>109.02509999999999</v>
      </c>
      <c r="O257" s="32">
        <f t="shared" si="74"/>
        <v>1</v>
      </c>
      <c r="P257" s="32" t="str">
        <f t="shared" ca="1" si="75"/>
        <v>Y</v>
      </c>
      <c r="Q257" s="34" t="s">
        <v>262</v>
      </c>
      <c r="R257" s="35">
        <f t="shared" si="76"/>
        <v>0</v>
      </c>
      <c r="S257" s="36">
        <f t="shared" si="77"/>
        <v>109.10899999999999</v>
      </c>
      <c r="T257" s="36">
        <f t="shared" si="78"/>
        <v>109.10899999999999</v>
      </c>
      <c r="U257" s="35">
        <f t="shared" si="79"/>
        <v>0</v>
      </c>
      <c r="V257" s="35">
        <f t="shared" si="80"/>
        <v>109.10899999999999</v>
      </c>
      <c r="W257" s="29">
        <v>109</v>
      </c>
      <c r="X257" s="27"/>
      <c r="Y257" s="27"/>
      <c r="Z257" s="27"/>
      <c r="AA257" s="27"/>
      <c r="AB257" s="27"/>
      <c r="AJ257" s="26"/>
      <c r="AK257" s="26"/>
      <c r="AL257" s="40"/>
      <c r="AM257" s="40"/>
      <c r="AN257" s="40"/>
      <c r="AO257" s="40"/>
      <c r="AP257" s="40"/>
      <c r="AQ257" s="40"/>
      <c r="AR257" s="30"/>
      <c r="AS257" s="26"/>
      <c r="AT257" s="1"/>
    </row>
    <row r="258" spans="1:46" ht="15">
      <c r="A258" s="62">
        <v>6</v>
      </c>
      <c r="B258" s="62">
        <v>6</v>
      </c>
      <c r="C258" s="62" t="s">
        <v>434</v>
      </c>
      <c r="D258" s="29" t="s">
        <v>47</v>
      </c>
      <c r="E258" s="29">
        <v>92</v>
      </c>
      <c r="F258" s="27"/>
      <c r="G258" s="27"/>
      <c r="H258" s="27"/>
      <c r="I258" s="27"/>
      <c r="J258" s="27"/>
      <c r="K258" s="32">
        <f t="shared" si="72"/>
        <v>92</v>
      </c>
      <c r="L258" s="32" t="s">
        <v>761</v>
      </c>
      <c r="M258" s="32"/>
      <c r="N258" s="33">
        <f t="shared" si="73"/>
        <v>92.025199999999998</v>
      </c>
      <c r="O258" s="32">
        <f t="shared" si="74"/>
        <v>1</v>
      </c>
      <c r="P258" s="32" t="str">
        <f t="shared" ca="1" si="75"/>
        <v>Y</v>
      </c>
      <c r="Q258" s="34" t="s">
        <v>262</v>
      </c>
      <c r="R258" s="35">
        <f t="shared" si="76"/>
        <v>0</v>
      </c>
      <c r="S258" s="36">
        <f t="shared" si="77"/>
        <v>92.091999999999985</v>
      </c>
      <c r="T258" s="36">
        <f t="shared" si="78"/>
        <v>92.091999999999999</v>
      </c>
      <c r="U258" s="35">
        <f t="shared" si="79"/>
        <v>0</v>
      </c>
      <c r="V258" s="35">
        <f t="shared" si="80"/>
        <v>92.091999999999999</v>
      </c>
      <c r="W258" s="29">
        <v>92</v>
      </c>
      <c r="X258" s="27"/>
      <c r="Y258" s="27"/>
      <c r="Z258" s="27"/>
      <c r="AA258" s="27"/>
      <c r="AB258" s="27"/>
      <c r="AJ258" s="26"/>
      <c r="AK258" s="26"/>
      <c r="AL258" s="40"/>
      <c r="AM258" s="40"/>
      <c r="AN258" s="40"/>
      <c r="AO258" s="40"/>
      <c r="AP258" s="40"/>
      <c r="AQ258" s="40"/>
      <c r="AR258" s="30"/>
      <c r="AS258" s="26"/>
      <c r="AT258" s="1"/>
    </row>
    <row r="259" spans="1:46" ht="15">
      <c r="A259" s="62">
        <v>7</v>
      </c>
      <c r="B259" s="62">
        <v>7</v>
      </c>
      <c r="C259" s="62" t="s">
        <v>463</v>
      </c>
      <c r="D259" s="29" t="s">
        <v>47</v>
      </c>
      <c r="E259" s="29">
        <v>83</v>
      </c>
      <c r="F259" s="27"/>
      <c r="G259" s="27"/>
      <c r="H259" s="27"/>
      <c r="I259" s="27"/>
      <c r="J259" s="27"/>
      <c r="K259" s="32">
        <f t="shared" si="72"/>
        <v>83</v>
      </c>
      <c r="L259" s="32" t="s">
        <v>761</v>
      </c>
      <c r="M259" s="32"/>
      <c r="N259" s="33">
        <f t="shared" si="73"/>
        <v>83.025300000000001</v>
      </c>
      <c r="O259" s="32">
        <f t="shared" si="74"/>
        <v>1</v>
      </c>
      <c r="P259" s="32" t="str">
        <f t="shared" ca="1" si="75"/>
        <v>Y</v>
      </c>
      <c r="Q259" s="34" t="s">
        <v>262</v>
      </c>
      <c r="R259" s="35">
        <f t="shared" si="76"/>
        <v>0</v>
      </c>
      <c r="S259" s="36">
        <f t="shared" si="77"/>
        <v>83.082999999999984</v>
      </c>
      <c r="T259" s="36">
        <f t="shared" si="78"/>
        <v>83.082999999999998</v>
      </c>
      <c r="U259" s="35">
        <f t="shared" si="79"/>
        <v>0</v>
      </c>
      <c r="V259" s="35">
        <f t="shared" si="80"/>
        <v>83.082999999999998</v>
      </c>
      <c r="W259" s="29">
        <v>83</v>
      </c>
      <c r="X259" s="27"/>
      <c r="Y259" s="27"/>
      <c r="Z259" s="27"/>
      <c r="AA259" s="27"/>
      <c r="AB259" s="27"/>
      <c r="AJ259" s="26"/>
      <c r="AK259" s="26"/>
      <c r="AL259" s="40"/>
      <c r="AM259" s="40"/>
      <c r="AN259" s="40"/>
      <c r="AO259" s="40"/>
      <c r="AP259" s="40"/>
      <c r="AQ259" s="40"/>
      <c r="AR259" s="30"/>
      <c r="AS259" s="26"/>
      <c r="AT259" s="1"/>
    </row>
    <row r="260" spans="1:46" ht="15">
      <c r="A260" s="62">
        <v>8</v>
      </c>
      <c r="B260" s="62">
        <v>8</v>
      </c>
      <c r="C260" s="62" t="s">
        <v>477</v>
      </c>
      <c r="D260" s="29" t="s">
        <v>32</v>
      </c>
      <c r="E260" s="29">
        <v>75</v>
      </c>
      <c r="F260" s="27"/>
      <c r="G260" s="27"/>
      <c r="H260" s="27"/>
      <c r="I260" s="27"/>
      <c r="J260" s="27"/>
      <c r="K260" s="32">
        <f t="shared" si="72"/>
        <v>75</v>
      </c>
      <c r="L260" s="32" t="s">
        <v>761</v>
      </c>
      <c r="M260" s="32"/>
      <c r="N260" s="33">
        <f t="shared" si="73"/>
        <v>75.025400000000005</v>
      </c>
      <c r="O260" s="32">
        <f t="shared" si="74"/>
        <v>1</v>
      </c>
      <c r="P260" s="32" t="str">
        <f t="shared" ca="1" si="75"/>
        <v>Y</v>
      </c>
      <c r="Q260" s="34" t="s">
        <v>262</v>
      </c>
      <c r="R260" s="35">
        <f t="shared" si="76"/>
        <v>0</v>
      </c>
      <c r="S260" s="36">
        <f t="shared" si="77"/>
        <v>75.074999999999989</v>
      </c>
      <c r="T260" s="36">
        <f t="shared" si="78"/>
        <v>75.075000000000003</v>
      </c>
      <c r="U260" s="35">
        <f t="shared" si="79"/>
        <v>0</v>
      </c>
      <c r="V260" s="35">
        <f t="shared" si="80"/>
        <v>75.075000000000003</v>
      </c>
      <c r="W260" s="29">
        <v>75</v>
      </c>
      <c r="X260" s="27"/>
      <c r="Y260" s="27"/>
      <c r="Z260" s="27"/>
      <c r="AA260" s="27"/>
      <c r="AB260" s="27"/>
      <c r="AJ260" s="26"/>
      <c r="AK260" s="26"/>
      <c r="AL260" s="40"/>
      <c r="AM260" s="40"/>
      <c r="AN260" s="40"/>
      <c r="AO260" s="40"/>
      <c r="AP260" s="40"/>
      <c r="AQ260" s="40"/>
      <c r="AR260" s="30"/>
      <c r="AS260" s="26"/>
      <c r="AT260" s="1"/>
    </row>
    <row r="261" spans="1:46" ht="15">
      <c r="A261" s="62">
        <v>9</v>
      </c>
      <c r="B261" s="62">
        <v>9</v>
      </c>
      <c r="C261" s="62" t="s">
        <v>497</v>
      </c>
      <c r="D261" s="29" t="s">
        <v>40</v>
      </c>
      <c r="E261" s="29">
        <v>71</v>
      </c>
      <c r="F261" s="27"/>
      <c r="G261" s="27"/>
      <c r="H261" s="27"/>
      <c r="I261" s="27"/>
      <c r="J261" s="27"/>
      <c r="K261" s="32">
        <f t="shared" si="72"/>
        <v>71</v>
      </c>
      <c r="L261" s="32" t="s">
        <v>761</v>
      </c>
      <c r="M261" s="32"/>
      <c r="N261" s="33">
        <f t="shared" si="73"/>
        <v>71.025499999999994</v>
      </c>
      <c r="O261" s="32">
        <f t="shared" si="74"/>
        <v>1</v>
      </c>
      <c r="P261" s="32" t="str">
        <f t="shared" ca="1" si="75"/>
        <v>Y</v>
      </c>
      <c r="Q261" s="34" t="s">
        <v>262</v>
      </c>
      <c r="R261" s="35">
        <f t="shared" si="76"/>
        <v>0</v>
      </c>
      <c r="S261" s="36">
        <f t="shared" si="77"/>
        <v>71.070999999999998</v>
      </c>
      <c r="T261" s="36">
        <f t="shared" si="78"/>
        <v>71.070999999999998</v>
      </c>
      <c r="U261" s="35">
        <f t="shared" si="79"/>
        <v>0</v>
      </c>
      <c r="V261" s="35">
        <f t="shared" si="80"/>
        <v>71.070999999999998</v>
      </c>
      <c r="W261" s="29">
        <v>71</v>
      </c>
      <c r="X261" s="27"/>
      <c r="Y261" s="27"/>
      <c r="Z261" s="27"/>
      <c r="AA261" s="27"/>
      <c r="AB261" s="27"/>
      <c r="AJ261" s="26"/>
      <c r="AK261" s="26"/>
      <c r="AL261" s="40"/>
      <c r="AM261" s="40"/>
      <c r="AN261" s="40"/>
      <c r="AO261" s="40"/>
      <c r="AP261" s="40"/>
      <c r="AQ261" s="40"/>
      <c r="AR261" s="30"/>
      <c r="AS261" s="26"/>
      <c r="AT261" s="1"/>
    </row>
    <row r="262" spans="1:46" ht="15">
      <c r="A262" s="62">
        <v>10</v>
      </c>
      <c r="B262" s="62">
        <v>10</v>
      </c>
      <c r="C262" s="62" t="s">
        <v>520</v>
      </c>
      <c r="D262" s="29" t="s">
        <v>88</v>
      </c>
      <c r="E262" s="29">
        <v>70</v>
      </c>
      <c r="F262" s="27"/>
      <c r="G262" s="27"/>
      <c r="H262" s="27"/>
      <c r="I262" s="27"/>
      <c r="J262" s="27"/>
      <c r="K262" s="32">
        <f t="shared" si="72"/>
        <v>70</v>
      </c>
      <c r="L262" s="32" t="s">
        <v>761</v>
      </c>
      <c r="M262" s="32"/>
      <c r="N262" s="33">
        <f t="shared" si="73"/>
        <v>70.025599999999997</v>
      </c>
      <c r="O262" s="32">
        <f t="shared" si="74"/>
        <v>1</v>
      </c>
      <c r="P262" s="32" t="str">
        <f t="shared" ca="1" si="75"/>
        <v>Y</v>
      </c>
      <c r="Q262" s="34" t="s">
        <v>262</v>
      </c>
      <c r="R262" s="35">
        <f t="shared" si="76"/>
        <v>0</v>
      </c>
      <c r="S262" s="36">
        <f t="shared" si="77"/>
        <v>70.069999999999993</v>
      </c>
      <c r="T262" s="36">
        <f t="shared" si="78"/>
        <v>70.069999999999993</v>
      </c>
      <c r="U262" s="35">
        <f t="shared" si="79"/>
        <v>0</v>
      </c>
      <c r="V262" s="35">
        <f t="shared" si="80"/>
        <v>70.069999999999993</v>
      </c>
      <c r="W262" s="29">
        <v>70</v>
      </c>
      <c r="X262" s="27"/>
      <c r="Y262" s="27"/>
      <c r="Z262" s="27"/>
      <c r="AA262" s="27"/>
      <c r="AB262" s="27"/>
      <c r="AJ262" s="26"/>
      <c r="AK262" s="26"/>
      <c r="AL262" s="40"/>
      <c r="AM262" s="40"/>
      <c r="AN262" s="40"/>
      <c r="AO262" s="40"/>
      <c r="AP262" s="40"/>
      <c r="AQ262" s="40"/>
      <c r="AR262" s="30"/>
      <c r="AS262" s="26"/>
      <c r="AT262" s="1"/>
    </row>
    <row r="263" spans="1:46" ht="3" customHeight="1"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42"/>
      <c r="O263" s="27"/>
      <c r="P263" s="27"/>
      <c r="R263" s="63"/>
      <c r="S263" s="63"/>
      <c r="T263" s="63"/>
      <c r="U263" s="63"/>
      <c r="V263" s="64"/>
      <c r="W263" s="27"/>
      <c r="X263" s="27"/>
      <c r="Y263" s="27"/>
      <c r="Z263" s="27"/>
      <c r="AA263" s="27"/>
      <c r="AB263" s="27"/>
      <c r="AJ263" s="26"/>
      <c r="AL263" s="40"/>
      <c r="AM263" s="40"/>
      <c r="AN263" s="40"/>
      <c r="AO263" s="40"/>
      <c r="AP263" s="40"/>
      <c r="AQ263" s="40"/>
      <c r="AR263" s="30"/>
    </row>
    <row r="264" spans="1:46"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R264" s="63"/>
      <c r="S264" s="63"/>
      <c r="T264" s="63"/>
      <c r="U264" s="63"/>
      <c r="V264" s="27"/>
      <c r="W264" s="27"/>
      <c r="X264" s="27"/>
      <c r="Y264" s="27"/>
      <c r="Z264" s="27"/>
      <c r="AA264" s="27"/>
      <c r="AB264" s="27"/>
      <c r="AJ264" s="26"/>
    </row>
    <row r="265" spans="1:46"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R265" s="63"/>
      <c r="S265" s="63"/>
      <c r="T265" s="63"/>
      <c r="U265" s="63"/>
      <c r="V265" s="27"/>
      <c r="W265" s="27"/>
      <c r="X265" s="27"/>
      <c r="Y265" s="27"/>
      <c r="Z265" s="27"/>
      <c r="AA265" s="27"/>
      <c r="AB265" s="27"/>
      <c r="AJ265" s="26"/>
    </row>
    <row r="266" spans="1:46">
      <c r="E266" s="27"/>
      <c r="F266" s="27"/>
      <c r="G266" s="27"/>
      <c r="H266" s="27"/>
      <c r="I266" s="27"/>
      <c r="R266" s="65"/>
      <c r="S266" s="65"/>
      <c r="T266" s="65"/>
      <c r="U266" s="65"/>
      <c r="AJ266" s="26"/>
    </row>
    <row r="267" spans="1:46">
      <c r="E267" s="27"/>
      <c r="F267" s="27"/>
      <c r="G267" s="27"/>
      <c r="H267" s="27"/>
      <c r="I267" s="27"/>
      <c r="R267" s="65"/>
      <c r="S267" s="65"/>
      <c r="T267" s="65"/>
      <c r="U267" s="65"/>
      <c r="AJ267" s="26"/>
    </row>
    <row r="268" spans="1:46">
      <c r="E268" s="27"/>
      <c r="F268" s="27"/>
      <c r="G268" s="27"/>
      <c r="H268" s="27"/>
      <c r="I268" s="27"/>
      <c r="R268" s="65"/>
      <c r="S268" s="65"/>
      <c r="T268" s="65"/>
      <c r="U268" s="65"/>
      <c r="AJ268" s="26"/>
    </row>
    <row r="269" spans="1:46">
      <c r="E269" s="27"/>
      <c r="F269" s="27"/>
      <c r="G269" s="27"/>
      <c r="I269" s="27"/>
      <c r="R269" s="65"/>
      <c r="S269" s="65"/>
      <c r="T269" s="65"/>
      <c r="U269" s="65"/>
      <c r="AJ269" s="26"/>
    </row>
    <row r="270" spans="1:46">
      <c r="E270" s="27"/>
      <c r="F270" s="27"/>
      <c r="G270" s="27"/>
      <c r="H270" s="27"/>
      <c r="I270" s="27"/>
      <c r="R270" s="65"/>
      <c r="S270" s="65"/>
      <c r="T270" s="65"/>
      <c r="U270" s="65"/>
      <c r="AJ270" s="26"/>
    </row>
    <row r="271" spans="1:46" ht="15">
      <c r="E271" s="27"/>
      <c r="F271" s="27"/>
      <c r="G271" s="27"/>
      <c r="H271" s="66"/>
      <c r="I271" s="27"/>
      <c r="R271" s="65"/>
      <c r="S271" s="65"/>
      <c r="T271" s="65"/>
      <c r="U271" s="65"/>
      <c r="AJ271" s="26"/>
    </row>
    <row r="272" spans="1:46">
      <c r="E272" s="27"/>
      <c r="F272" s="27"/>
      <c r="G272" s="27"/>
      <c r="H272" s="27"/>
      <c r="I272" s="27"/>
      <c r="R272" s="65"/>
      <c r="S272" s="65"/>
      <c r="T272" s="65"/>
      <c r="U272" s="65"/>
      <c r="AJ272" s="26"/>
    </row>
    <row r="273" spans="5:36">
      <c r="E273" s="27"/>
      <c r="F273" s="27"/>
      <c r="G273" s="27"/>
      <c r="H273" s="27"/>
      <c r="I273" s="27"/>
      <c r="R273" s="65"/>
      <c r="S273" s="65"/>
      <c r="T273" s="65"/>
      <c r="U273" s="65"/>
      <c r="AJ273" s="26"/>
    </row>
    <row r="274" spans="5:36">
      <c r="E274" s="27"/>
      <c r="F274" s="27"/>
      <c r="G274" s="27"/>
      <c r="H274" s="27"/>
      <c r="I274" s="27"/>
      <c r="R274" s="65"/>
      <c r="S274" s="65"/>
      <c r="T274" s="65"/>
      <c r="U274" s="65"/>
      <c r="AJ274" s="26"/>
    </row>
    <row r="275" spans="5:36">
      <c r="E275" s="27"/>
      <c r="F275" s="27"/>
      <c r="G275" s="27"/>
      <c r="H275" s="27"/>
      <c r="I275" s="27"/>
      <c r="R275" s="65"/>
      <c r="S275" s="65"/>
      <c r="T275" s="65"/>
      <c r="U275" s="65"/>
      <c r="AJ275" s="26"/>
    </row>
    <row r="276" spans="5:36">
      <c r="E276" s="27"/>
      <c r="F276" s="27"/>
      <c r="G276" s="27"/>
      <c r="H276" s="27"/>
      <c r="I276" s="27"/>
      <c r="R276" s="65"/>
      <c r="S276" s="65"/>
      <c r="T276" s="65"/>
      <c r="U276" s="65"/>
      <c r="AJ276" s="26"/>
    </row>
    <row r="277" spans="5:36" ht="15">
      <c r="E277" s="27"/>
      <c r="F277" s="27"/>
      <c r="G277" s="66"/>
      <c r="H277" s="27"/>
      <c r="I277" s="27"/>
      <c r="R277" s="65"/>
      <c r="S277" s="65"/>
      <c r="T277" s="65"/>
      <c r="U277" s="65"/>
      <c r="AJ277" s="26"/>
    </row>
    <row r="278" spans="5:36">
      <c r="E278" s="27"/>
      <c r="F278" s="27"/>
      <c r="G278" s="27"/>
      <c r="H278" s="27"/>
      <c r="I278" s="27"/>
      <c r="R278" s="65"/>
      <c r="S278" s="65"/>
      <c r="T278" s="65"/>
      <c r="U278" s="65"/>
      <c r="AJ278" s="26"/>
    </row>
    <row r="279" spans="5:36">
      <c r="E279" s="27"/>
      <c r="F279" s="27"/>
      <c r="G279" s="27"/>
      <c r="H279" s="27"/>
      <c r="I279" s="27"/>
      <c r="R279" s="65"/>
      <c r="S279" s="65"/>
      <c r="T279" s="65"/>
      <c r="U279" s="65"/>
      <c r="AJ279" s="26"/>
    </row>
    <row r="280" spans="5:36">
      <c r="E280" s="27"/>
      <c r="F280" s="27"/>
      <c r="G280" s="27"/>
      <c r="H280" s="27"/>
      <c r="R280" s="65"/>
      <c r="S280" s="65"/>
      <c r="T280" s="65"/>
      <c r="U280" s="65"/>
      <c r="AJ280" s="26"/>
    </row>
    <row r="281" spans="5:36" ht="15">
      <c r="E281" s="66"/>
      <c r="F281" s="27"/>
      <c r="G281" s="27"/>
      <c r="H281" s="27"/>
      <c r="I281" s="27"/>
      <c r="R281" s="65"/>
      <c r="S281" s="65"/>
      <c r="T281" s="65"/>
      <c r="U281" s="65"/>
      <c r="AJ281" s="26"/>
    </row>
    <row r="282" spans="5:36" ht="15">
      <c r="E282" s="27"/>
      <c r="F282" s="27"/>
      <c r="G282" s="27"/>
      <c r="H282" s="27"/>
      <c r="I282" s="66"/>
      <c r="R282" s="65"/>
      <c r="S282" s="65"/>
      <c r="T282" s="65"/>
      <c r="U282" s="65"/>
      <c r="AJ282" s="26"/>
    </row>
    <row r="283" spans="5:36">
      <c r="E283" s="27"/>
      <c r="F283" s="27"/>
      <c r="G283" s="27"/>
      <c r="H283" s="27"/>
      <c r="I283" s="27"/>
      <c r="R283" s="65"/>
      <c r="S283" s="65"/>
      <c r="T283" s="65"/>
      <c r="U283" s="65"/>
      <c r="AJ283" s="26"/>
    </row>
    <row r="284" spans="5:36">
      <c r="E284" s="27"/>
      <c r="F284" s="27"/>
      <c r="G284" s="27"/>
      <c r="H284" s="27"/>
      <c r="I284" s="27"/>
      <c r="R284" s="65"/>
      <c r="S284" s="65"/>
      <c r="T284" s="65"/>
      <c r="U284" s="65"/>
      <c r="AJ284" s="26"/>
    </row>
    <row r="285" spans="5:36">
      <c r="E285" s="27"/>
      <c r="G285" s="27"/>
      <c r="H285" s="27"/>
      <c r="I285" s="27"/>
      <c r="R285" s="65"/>
      <c r="S285" s="65"/>
      <c r="T285" s="65"/>
      <c r="U285" s="65"/>
      <c r="AJ285" s="26"/>
    </row>
    <row r="286" spans="5:36">
      <c r="E286" s="27"/>
      <c r="G286" s="27"/>
      <c r="H286" s="27"/>
      <c r="I286" s="27"/>
      <c r="R286" s="65"/>
      <c r="S286" s="65"/>
      <c r="T286" s="65"/>
      <c r="U286" s="65"/>
      <c r="AJ286" s="26"/>
    </row>
    <row r="287" spans="5:36" ht="15">
      <c r="E287" s="27"/>
      <c r="F287" s="66"/>
      <c r="G287" s="27"/>
      <c r="H287" s="27"/>
      <c r="I287" s="27"/>
      <c r="R287" s="65"/>
      <c r="S287" s="65"/>
      <c r="T287" s="65"/>
      <c r="U287" s="65"/>
      <c r="AJ287" s="26"/>
    </row>
    <row r="288" spans="5:36">
      <c r="E288" s="27"/>
      <c r="F288" s="27"/>
      <c r="G288" s="27"/>
      <c r="H288" s="27"/>
      <c r="I288" s="27"/>
      <c r="R288" s="65"/>
      <c r="S288" s="65"/>
      <c r="T288" s="65"/>
      <c r="U288" s="65"/>
      <c r="AJ288" s="26"/>
    </row>
    <row r="289" spans="5:36">
      <c r="E289" s="27"/>
      <c r="F289" s="27"/>
      <c r="G289" s="27"/>
      <c r="H289" s="27"/>
      <c r="I289" s="27"/>
      <c r="R289" s="65"/>
      <c r="S289" s="65"/>
      <c r="T289" s="65"/>
      <c r="U289" s="65"/>
      <c r="AJ289" s="26"/>
    </row>
    <row r="290" spans="5:36">
      <c r="E290" s="27"/>
      <c r="F290" s="27"/>
      <c r="G290" s="27"/>
      <c r="H290" s="27"/>
      <c r="I290" s="27"/>
      <c r="AJ290" s="26"/>
    </row>
    <row r="291" spans="5:36">
      <c r="E291" s="27"/>
      <c r="F291" s="27"/>
      <c r="G291" s="27"/>
      <c r="H291" s="27"/>
      <c r="I291" s="27"/>
      <c r="AJ291" s="26"/>
    </row>
    <row r="292" spans="5:36">
      <c r="E292" s="27"/>
      <c r="F292" s="27"/>
      <c r="G292" s="27"/>
      <c r="H292" s="27"/>
      <c r="I292" s="27"/>
      <c r="AJ292" s="26"/>
    </row>
    <row r="293" spans="5:36">
      <c r="E293" s="27"/>
      <c r="F293" s="27"/>
      <c r="G293" s="27"/>
      <c r="I293" s="27"/>
      <c r="AJ293" s="26"/>
    </row>
    <row r="294" spans="5:36">
      <c r="E294" s="27"/>
      <c r="F294" s="27"/>
      <c r="G294" s="27"/>
      <c r="H294" s="27"/>
      <c r="I294" s="27"/>
      <c r="AJ294" s="26"/>
    </row>
    <row r="295" spans="5:36" ht="15">
      <c r="E295" s="27"/>
      <c r="F295" s="27"/>
      <c r="G295" s="27"/>
      <c r="H295" s="66"/>
      <c r="I295" s="27"/>
      <c r="AJ295" s="26"/>
    </row>
    <row r="296" spans="5:36">
      <c r="E296" s="27"/>
      <c r="F296" s="27"/>
      <c r="G296" s="27"/>
      <c r="H296" s="27"/>
      <c r="I296" s="27"/>
      <c r="AJ296" s="26"/>
    </row>
    <row r="297" spans="5:36">
      <c r="E297" s="27"/>
      <c r="F297" s="27"/>
      <c r="G297" s="27"/>
      <c r="H297" s="27"/>
      <c r="I297" s="27"/>
      <c r="AJ297" s="26"/>
    </row>
    <row r="298" spans="5:36">
      <c r="E298" s="27"/>
      <c r="F298" s="27"/>
      <c r="G298" s="27"/>
      <c r="H298" s="27"/>
      <c r="I298" s="27"/>
      <c r="AJ298" s="26"/>
    </row>
    <row r="299" spans="5:36">
      <c r="E299" s="27"/>
      <c r="F299" s="27"/>
      <c r="G299" s="27"/>
      <c r="H299" s="27"/>
      <c r="I299" s="27"/>
      <c r="AJ299" s="26"/>
    </row>
    <row r="300" spans="5:36">
      <c r="E300" s="27"/>
      <c r="F300" s="27"/>
      <c r="G300" s="27"/>
      <c r="H300" s="27"/>
      <c r="I300" s="27"/>
      <c r="AJ300" s="26"/>
    </row>
    <row r="301" spans="5:36">
      <c r="E301" s="27"/>
      <c r="F301" s="27"/>
      <c r="G301" s="27"/>
      <c r="H301" s="27"/>
      <c r="I301" s="27"/>
      <c r="AJ301" s="26"/>
    </row>
    <row r="302" spans="5:36">
      <c r="E302" s="27"/>
      <c r="F302" s="27"/>
      <c r="G302" s="27"/>
      <c r="H302" s="27"/>
      <c r="I302" s="27"/>
      <c r="AJ302" s="26"/>
    </row>
    <row r="303" spans="5:36">
      <c r="E303" s="27"/>
      <c r="F303" s="27"/>
      <c r="G303" s="27"/>
      <c r="H303" s="27"/>
      <c r="I303" s="27"/>
      <c r="AJ303" s="26"/>
    </row>
    <row r="304" spans="5:36" ht="15">
      <c r="E304" s="27"/>
      <c r="G304" s="27"/>
      <c r="H304" s="27"/>
      <c r="I304" s="66"/>
      <c r="AJ304" s="26"/>
    </row>
    <row r="305" spans="5:36">
      <c r="E305" s="27"/>
      <c r="F305" s="27"/>
      <c r="G305" s="27"/>
      <c r="H305" s="27"/>
      <c r="I305" s="27"/>
      <c r="AJ305" s="26"/>
    </row>
    <row r="306" spans="5:36" ht="15">
      <c r="E306" s="27"/>
      <c r="F306" s="66"/>
      <c r="G306" s="27"/>
      <c r="H306" s="27"/>
      <c r="I306" s="27"/>
      <c r="AJ306" s="26"/>
    </row>
    <row r="307" spans="5:36" ht="15">
      <c r="E307" s="66"/>
      <c r="F307" s="27"/>
      <c r="G307" s="66"/>
      <c r="H307" s="27"/>
      <c r="I307" s="27"/>
      <c r="AJ307" s="26"/>
    </row>
    <row r="308" spans="5:36">
      <c r="E308" s="27"/>
      <c r="F308" s="27"/>
      <c r="G308" s="27"/>
      <c r="H308" s="27"/>
      <c r="I308" s="27"/>
      <c r="AJ308" s="26"/>
    </row>
    <row r="309" spans="5:36">
      <c r="E309" s="27"/>
      <c r="F309" s="27"/>
      <c r="G309" s="27"/>
      <c r="H309" s="27"/>
      <c r="I309" s="27"/>
      <c r="AJ309" s="26"/>
    </row>
    <row r="310" spans="5:36">
      <c r="E310" s="27"/>
      <c r="F310" s="27"/>
      <c r="G310" s="27"/>
      <c r="H310" s="27"/>
      <c r="I310" s="27"/>
      <c r="AJ310" s="26"/>
    </row>
    <row r="311" spans="5:36">
      <c r="E311" s="27"/>
      <c r="F311" s="27"/>
      <c r="G311" s="27"/>
      <c r="H311" s="27"/>
      <c r="I311" s="27"/>
      <c r="AJ311" s="26"/>
    </row>
    <row r="312" spans="5:36">
      <c r="E312" s="27"/>
      <c r="F312" s="27"/>
      <c r="G312" s="27"/>
      <c r="H312" s="27"/>
      <c r="I312" s="27"/>
      <c r="AJ312" s="26"/>
    </row>
    <row r="313" spans="5:36">
      <c r="E313" s="27"/>
      <c r="F313" s="27"/>
      <c r="G313" s="27"/>
      <c r="H313" s="27"/>
      <c r="I313" s="27"/>
      <c r="AJ313" s="26"/>
    </row>
    <row r="314" spans="5:36" ht="15">
      <c r="E314" s="27"/>
      <c r="F314" s="27"/>
      <c r="G314" s="27"/>
      <c r="H314" s="66"/>
      <c r="I314" s="27"/>
      <c r="AJ314" s="26"/>
    </row>
    <row r="315" spans="5:36">
      <c r="E315" s="27"/>
      <c r="F315" s="27"/>
      <c r="G315" s="27"/>
      <c r="H315" s="27"/>
      <c r="I315" s="27"/>
      <c r="AJ315" s="26"/>
    </row>
    <row r="316" spans="5:36">
      <c r="E316" s="27"/>
      <c r="F316" s="27"/>
      <c r="G316" s="27"/>
      <c r="H316" s="27"/>
      <c r="I316" s="27"/>
      <c r="AJ316" s="26"/>
    </row>
    <row r="317" spans="5:36">
      <c r="E317" s="27"/>
      <c r="F317" s="27"/>
      <c r="G317" s="27"/>
      <c r="H317" s="27"/>
      <c r="I317" s="27"/>
      <c r="AJ317" s="26"/>
    </row>
    <row r="318" spans="5:36">
      <c r="E318" s="27"/>
      <c r="F318" s="27"/>
      <c r="G318" s="27"/>
      <c r="H318" s="27"/>
      <c r="I318" s="27"/>
      <c r="AJ318" s="26"/>
    </row>
    <row r="319" spans="5:36">
      <c r="E319" s="27"/>
      <c r="F319" s="27"/>
      <c r="G319" s="27"/>
      <c r="H319" s="27"/>
      <c r="I319" s="27"/>
      <c r="AJ319" s="26"/>
    </row>
    <row r="320" spans="5:36">
      <c r="E320" s="27"/>
      <c r="F320" s="27"/>
      <c r="G320" s="27"/>
      <c r="H320" s="27"/>
      <c r="I320" s="27"/>
      <c r="AJ320" s="26"/>
    </row>
    <row r="321" spans="5:36">
      <c r="E321" s="27"/>
      <c r="F321" s="27"/>
      <c r="G321" s="27"/>
      <c r="H321" s="27"/>
      <c r="I321" s="27"/>
      <c r="AJ321" s="26"/>
    </row>
    <row r="322" spans="5:36">
      <c r="E322" s="27"/>
      <c r="F322" s="27"/>
      <c r="G322" s="27"/>
      <c r="H322" s="27"/>
      <c r="I322" s="27"/>
      <c r="AJ322" s="26"/>
    </row>
    <row r="323" spans="5:36">
      <c r="E323" s="27"/>
      <c r="F323" s="27"/>
      <c r="G323" s="27"/>
      <c r="H323" s="27"/>
      <c r="I323" s="27"/>
      <c r="AJ323" s="26"/>
    </row>
    <row r="324" spans="5:36">
      <c r="E324" s="27"/>
      <c r="F324" s="27"/>
      <c r="G324" s="27"/>
      <c r="H324" s="27"/>
      <c r="I324" s="27"/>
      <c r="AJ324" s="26"/>
    </row>
    <row r="325" spans="5:36">
      <c r="E325" s="27"/>
      <c r="F325" s="27"/>
      <c r="G325" s="27"/>
      <c r="H325" s="27"/>
      <c r="I325" s="27"/>
      <c r="AJ325" s="26"/>
    </row>
    <row r="326" spans="5:36" ht="15">
      <c r="E326" s="27"/>
      <c r="F326" s="66"/>
      <c r="G326" s="27"/>
      <c r="H326" s="27"/>
      <c r="I326" s="27"/>
      <c r="AJ326" s="26"/>
    </row>
    <row r="327" spans="5:36" ht="15">
      <c r="E327" s="66"/>
      <c r="F327" s="27"/>
      <c r="G327" s="27"/>
      <c r="H327" s="27"/>
      <c r="I327" s="27"/>
      <c r="AJ327" s="26"/>
    </row>
    <row r="328" spans="5:36">
      <c r="E328" s="27"/>
      <c r="F328" s="27"/>
      <c r="G328" s="27"/>
      <c r="H328" s="27"/>
      <c r="AJ328" s="26"/>
    </row>
    <row r="329" spans="5:36">
      <c r="E329" s="27"/>
      <c r="F329" s="27"/>
      <c r="G329" s="27"/>
      <c r="H329" s="27"/>
      <c r="I329" s="27"/>
      <c r="AJ329" s="26"/>
    </row>
    <row r="330" spans="5:36" ht="15">
      <c r="E330" s="27"/>
      <c r="F330" s="27"/>
      <c r="G330" s="27"/>
      <c r="H330" s="27"/>
      <c r="I330" s="66"/>
    </row>
    <row r="331" spans="5:36" ht="15">
      <c r="E331" s="27"/>
      <c r="F331" s="27"/>
      <c r="G331" s="66"/>
      <c r="H331" s="27"/>
      <c r="I331" s="27"/>
    </row>
    <row r="332" spans="5:36">
      <c r="E332" s="27"/>
      <c r="F332" s="27"/>
      <c r="G332" s="27"/>
      <c r="H332" s="27"/>
      <c r="I332" s="27"/>
    </row>
    <row r="333" spans="5:36">
      <c r="E333" s="27"/>
      <c r="F333" s="27"/>
      <c r="G333" s="27"/>
      <c r="H333" s="27"/>
      <c r="I333" s="27"/>
    </row>
    <row r="334" spans="5:36">
      <c r="E334" s="27"/>
      <c r="F334" s="27"/>
      <c r="G334" s="27"/>
      <c r="H334" s="27"/>
      <c r="I334" s="27"/>
    </row>
    <row r="335" spans="5:36">
      <c r="E335" s="27"/>
      <c r="F335" s="27"/>
      <c r="G335" s="27"/>
      <c r="H335" s="27"/>
      <c r="I335" s="27"/>
    </row>
    <row r="336" spans="5:36">
      <c r="E336" s="27"/>
      <c r="F336" s="27"/>
      <c r="G336" s="27"/>
      <c r="I336" s="27"/>
    </row>
    <row r="337" spans="5:9">
      <c r="E337" s="27"/>
      <c r="F337" s="27"/>
      <c r="G337" s="27"/>
      <c r="H337" s="27"/>
      <c r="I337" s="27"/>
    </row>
    <row r="338" spans="5:9" ht="15">
      <c r="E338" s="27"/>
      <c r="F338" s="27"/>
      <c r="G338" s="27"/>
      <c r="H338" s="66"/>
      <c r="I338" s="27"/>
    </row>
    <row r="339" spans="5:9">
      <c r="E339" s="27"/>
      <c r="F339" s="27"/>
      <c r="G339" s="27"/>
      <c r="H339" s="27"/>
      <c r="I339" s="27"/>
    </row>
    <row r="340" spans="5:9">
      <c r="E340" s="27"/>
      <c r="F340" s="27"/>
      <c r="G340" s="27"/>
      <c r="H340" s="27"/>
      <c r="I340" s="27"/>
    </row>
    <row r="341" spans="5:9">
      <c r="E341" s="27"/>
      <c r="F341" s="27"/>
      <c r="G341" s="27"/>
      <c r="H341" s="27"/>
      <c r="I341" s="27"/>
    </row>
    <row r="342" spans="5:9" ht="15">
      <c r="E342" s="66"/>
      <c r="F342" s="27"/>
      <c r="G342" s="66"/>
      <c r="H342" s="27"/>
      <c r="I342" s="27"/>
    </row>
    <row r="343" spans="5:9">
      <c r="E343" s="27"/>
      <c r="F343" s="27"/>
      <c r="G343" s="27"/>
      <c r="H343" s="27"/>
      <c r="I343" s="27"/>
    </row>
    <row r="344" spans="5:9">
      <c r="E344" s="27"/>
      <c r="G344" s="27"/>
      <c r="H344" s="27"/>
      <c r="I344" s="27"/>
    </row>
    <row r="345" spans="5:9">
      <c r="E345" s="27"/>
      <c r="F345" s="27"/>
      <c r="G345" s="27"/>
      <c r="H345" s="27"/>
      <c r="I345" s="27"/>
    </row>
    <row r="346" spans="5:9" ht="15">
      <c r="E346" s="27"/>
      <c r="F346" s="66"/>
      <c r="G346" s="27"/>
      <c r="H346" s="27"/>
      <c r="I346" s="27"/>
    </row>
    <row r="347" spans="5:9" ht="15">
      <c r="E347" s="27"/>
      <c r="F347" s="27"/>
      <c r="G347" s="27"/>
      <c r="H347" s="27"/>
      <c r="I347" s="66"/>
    </row>
    <row r="348" spans="5:9">
      <c r="E348" s="27"/>
      <c r="F348" s="27"/>
      <c r="G348" s="27"/>
      <c r="H348" s="27"/>
      <c r="I348" s="27"/>
    </row>
    <row r="349" spans="5:9">
      <c r="E349" s="27"/>
      <c r="F349" s="27"/>
      <c r="G349" s="27"/>
      <c r="H349" s="27"/>
      <c r="I349" s="27"/>
    </row>
    <row r="350" spans="5:9" ht="15">
      <c r="E350" s="27"/>
      <c r="F350" s="27"/>
      <c r="G350" s="27"/>
      <c r="H350" s="66"/>
      <c r="I350" s="27"/>
    </row>
    <row r="351" spans="5:9">
      <c r="E351" s="27"/>
      <c r="F351" s="27"/>
      <c r="G351" s="27"/>
      <c r="H351" s="27"/>
      <c r="I351" s="27"/>
    </row>
    <row r="352" spans="5:9">
      <c r="E352" s="27"/>
      <c r="F352" s="27"/>
      <c r="G352" s="27"/>
      <c r="H352" s="27"/>
      <c r="I352" s="27"/>
    </row>
    <row r="353" spans="5:9">
      <c r="E353" s="27"/>
      <c r="F353" s="27"/>
      <c r="G353" s="27"/>
      <c r="H353" s="27"/>
      <c r="I353" s="27"/>
    </row>
    <row r="354" spans="5:9">
      <c r="E354" s="27"/>
      <c r="F354" s="27"/>
      <c r="G354" s="27"/>
      <c r="H354" s="27"/>
      <c r="I354" s="27"/>
    </row>
    <row r="355" spans="5:9" ht="15">
      <c r="E355" s="27"/>
      <c r="F355" s="27"/>
      <c r="G355" s="66"/>
      <c r="H355" s="27"/>
      <c r="I355" s="27"/>
    </row>
    <row r="356" spans="5:9">
      <c r="E356" s="27"/>
      <c r="F356" s="27"/>
      <c r="G356" s="27"/>
      <c r="H356" s="27"/>
      <c r="I356" s="27"/>
    </row>
    <row r="357" spans="5:9" ht="15">
      <c r="E357" s="66"/>
      <c r="F357" s="66"/>
      <c r="G357" s="27"/>
      <c r="H357" s="27"/>
      <c r="I357" s="27"/>
    </row>
    <row r="358" spans="5:9">
      <c r="E358" s="27"/>
      <c r="F358" s="27"/>
      <c r="G358" s="27"/>
      <c r="H358" s="27"/>
      <c r="I358" s="27"/>
    </row>
    <row r="359" spans="5:9">
      <c r="E359" s="27"/>
      <c r="F359" s="27"/>
      <c r="G359" s="27"/>
      <c r="H359" s="27"/>
    </row>
    <row r="360" spans="5:9">
      <c r="E360" s="27"/>
      <c r="F360" s="27"/>
      <c r="G360" s="27"/>
      <c r="H360" s="27"/>
    </row>
    <row r="361" spans="5:9" ht="15">
      <c r="E361" s="27"/>
      <c r="F361" s="27"/>
      <c r="H361" s="27"/>
      <c r="I361" s="66"/>
    </row>
    <row r="362" spans="5:9">
      <c r="F362" s="27"/>
      <c r="H362" s="27"/>
      <c r="I362" s="27"/>
    </row>
    <row r="363" spans="5:9" ht="15">
      <c r="F363" s="27"/>
      <c r="G363" s="66"/>
      <c r="I363" s="27"/>
    </row>
    <row r="364" spans="5:9" ht="15">
      <c r="E364" s="66"/>
      <c r="G364" s="27"/>
      <c r="I364" s="27"/>
    </row>
    <row r="365" spans="5:9" ht="15">
      <c r="E365" s="27"/>
      <c r="G365" s="27"/>
      <c r="H365" s="66"/>
      <c r="I365" s="27"/>
    </row>
    <row r="366" spans="5:9" ht="15">
      <c r="E366" s="27"/>
      <c r="F366" s="66"/>
      <c r="G366" s="27"/>
      <c r="H366" s="27"/>
      <c r="I366" s="27"/>
    </row>
    <row r="367" spans="5:9">
      <c r="E367" s="27"/>
      <c r="F367" s="27"/>
      <c r="G367" s="27"/>
      <c r="H367" s="27"/>
      <c r="I367" s="27"/>
    </row>
    <row r="368" spans="5:9">
      <c r="F368" s="27"/>
      <c r="H368" s="27"/>
      <c r="I368" s="27"/>
    </row>
    <row r="369" spans="6:9">
      <c r="F369" s="27"/>
      <c r="H369" s="27"/>
    </row>
    <row r="371" spans="6:9" ht="15">
      <c r="I371" s="66"/>
    </row>
    <row r="372" spans="6:9" ht="15">
      <c r="F372" s="66"/>
      <c r="H372" s="66"/>
      <c r="I372" s="27"/>
    </row>
    <row r="373" spans="6:9">
      <c r="F373" s="27"/>
      <c r="H373" s="27"/>
      <c r="I373" s="27"/>
    </row>
    <row r="374" spans="6:9">
      <c r="F374" s="27"/>
      <c r="H374" s="27"/>
      <c r="I374" s="27"/>
    </row>
    <row r="375" spans="6:9">
      <c r="F375" s="27"/>
      <c r="H375" s="27"/>
      <c r="I375" s="27"/>
    </row>
    <row r="376" spans="6:9">
      <c r="H376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7" manualBreakCount="7">
    <brk id="53" max="11" man="1"/>
    <brk id="88" max="11" man="1"/>
    <brk id="119" max="11" man="1"/>
    <brk id="160" max="11" man="1"/>
    <brk id="200" max="11" man="1"/>
    <brk id="229" max="11" man="1"/>
    <brk id="25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wksCumWomen">
    <tabColor rgb="FF00B050"/>
  </sheetPr>
  <dimension ref="A1:AT416"/>
  <sheetViews>
    <sheetView topLeftCell="A4" workbookViewId="0">
      <selection activeCell="P3" sqref="P3"/>
    </sheetView>
  </sheetViews>
  <sheetFormatPr defaultRowHeight="12.75" outlineLevelRow="1" outlineLevelCol="1"/>
  <cols>
    <col min="1" max="2" width="7.140625" style="2" customWidth="1"/>
    <col min="3" max="3" width="23.42578125" style="2" customWidth="1"/>
    <col min="4" max="4" width="7" style="2" customWidth="1"/>
    <col min="5" max="10" width="7.140625" style="2" customWidth="1"/>
    <col min="11" max="11" width="8.7109375" style="2" customWidth="1"/>
    <col min="12" max="12" width="8.85546875" style="2" customWidth="1"/>
    <col min="13" max="13" width="7.140625" style="2" customWidth="1"/>
    <col min="14" max="14" width="10" style="2" hidden="1" customWidth="1" outlineLevel="1"/>
    <col min="15" max="15" width="9.140625" style="2" collapsed="1"/>
    <col min="16" max="18" width="9.140625" style="2" customWidth="1"/>
    <col min="19" max="20" width="10.85546875" style="2" customWidth="1"/>
    <col min="21" max="23" width="9.140625" style="2" customWidth="1"/>
    <col min="24" max="24" width="9.140625" style="2" hidden="1" customWidth="1" outlineLevel="1"/>
    <col min="25" max="25" width="0" style="2" hidden="1" customWidth="1" outlineLevel="1"/>
    <col min="26" max="26" width="9.140625" style="2" collapsed="1"/>
    <col min="27" max="34" width="9.140625" style="2"/>
    <col min="35" max="35" width="9.140625" style="2" customWidth="1"/>
    <col min="36" max="36" width="9.140625" style="2"/>
    <col min="37" max="40" width="10.7109375" style="2" customWidth="1"/>
    <col min="41" max="43" width="9.140625" style="2"/>
    <col min="44" max="44" width="1.7109375" style="2" customWidth="1"/>
    <col min="45" max="16384" width="9.140625" style="2"/>
  </cols>
  <sheetData>
    <row r="1" spans="1:46" hidden="1" outlineLevel="1">
      <c r="Q1" s="27"/>
      <c r="R1" s="27"/>
      <c r="S1" s="27"/>
      <c r="T1" s="27"/>
      <c r="U1" s="27"/>
      <c r="V1" s="28" t="s">
        <v>524</v>
      </c>
      <c r="W1" s="27" t="str">
        <f t="shared" ref="W1:AB1" si="0">IF(OR(W$6&gt;$D$5,W$6&gt;COUNT($E1:$J1)),"",LARGE($E1:$J1,W$6))</f>
        <v/>
      </c>
      <c r="X1" s="27" t="str">
        <f t="shared" si="0"/>
        <v/>
      </c>
      <c r="Y1" s="27" t="str">
        <f t="shared" si="0"/>
        <v/>
      </c>
      <c r="Z1" s="27" t="str">
        <f t="shared" si="0"/>
        <v/>
      </c>
      <c r="AA1" s="27" t="str">
        <f t="shared" si="0"/>
        <v/>
      </c>
      <c r="AB1" s="27" t="str">
        <f t="shared" si="0"/>
        <v/>
      </c>
      <c r="AC1" s="1"/>
      <c r="AD1" s="1"/>
      <c r="AE1" s="1"/>
      <c r="AF1" s="1"/>
      <c r="AG1" s="1"/>
      <c r="AH1" s="1"/>
      <c r="AI1" s="1"/>
      <c r="AR1" s="30"/>
    </row>
    <row r="2" spans="1:46" hidden="1" outlineLevel="1">
      <c r="A2" s="2" t="s">
        <v>526</v>
      </c>
      <c r="J2" s="31" t="s">
        <v>593</v>
      </c>
      <c r="K2" s="32">
        <f>IFERROR(LARGE(E2:J2,1),0)+IF($D$5&gt;=2,IFERROR(LARGE(E2:J2,2),0),0)+IF($D$5&gt;=3,IFERROR(LARGE(E2:J2,3),0),0)+IF($D$5&gt;=4,IFERROR(LARGE(E2:J2,4),0),0)+IF($D$5&gt;=5,IFERROR(LARGE(E2:J2,5),0),0)+IF($D$5&gt;=6,IFERROR(LARGE(E2:J2,6),0),0)</f>
        <v>0</v>
      </c>
      <c r="L2" s="32" t="s">
        <v>760</v>
      </c>
      <c r="M2" s="32"/>
      <c r="N2" s="33">
        <f>K2+(ROW(K2)-ROW(K$6))/10000</f>
        <v>-4.0000000000000002E-4</v>
      </c>
      <c r="O2" s="32">
        <f>COUNT(E2:J2)</f>
        <v>0</v>
      </c>
      <c r="P2" s="32">
        <f ca="1">IF(AND(O2=1,OFFSET(D2,0,P$3)&gt;0),"Y",0)</f>
        <v>0</v>
      </c>
      <c r="Q2" s="34">
        <v>0</v>
      </c>
      <c r="R2" s="35">
        <f>1-(Q2=Q1)</f>
        <v>0</v>
      </c>
      <c r="S2" s="36">
        <f>IFERROR(LARGE(E2:J2,1),0)*1.001+IF($D$5&gt;=2,IFERROR(LARGE(E2:J2,2),0),0)*1.0001+IF($D$5&gt;=3,IFERROR(LARGE(E2:J2,3),0),0)*1.00001+IF($D$5&gt;=4,IFERROR(LARGE(E2:J2,4),0),0)*1.000001+IF($D$5&gt;=5,IFERROR(LARGE(E2:J2,5),0),0)*1.0000001+IF($D$5&gt;=6,IFERROR(LARGE(E2:J2,6),0),0)*1.00000001</f>
        <v>0</v>
      </c>
      <c r="T2" s="36">
        <f>K2+W2/1000+IF($D$5&gt;=2,X2/10000,0)+IF($D$5&gt;=3,Y2/100000,0)+IF($D$5&gt;=4,Z2/1000000,0)+IF($D$5&gt;=5,AA2/10000000,0)+IF($D$5&gt;=6,AB2/100000000,0)</f>
        <v>0</v>
      </c>
      <c r="U2" s="35">
        <f>1-(S2=T2)</f>
        <v>0</v>
      </c>
      <c r="V2" s="35">
        <f>K2+W2/1000+X2/10000+Y2/100000+Z2/1000000+AA2/10000000+AB2/100000000</f>
        <v>0</v>
      </c>
      <c r="W2" s="27"/>
      <c r="X2" s="27"/>
      <c r="Y2" s="27"/>
      <c r="Z2" s="27"/>
      <c r="AA2" s="27"/>
      <c r="AB2" s="27"/>
      <c r="AC2" s="31" t="s">
        <v>594</v>
      </c>
      <c r="AD2" s="37" t="e">
        <v>#N/A</v>
      </c>
      <c r="AE2" s="37" t="e">
        <f>IF($AD2="Query O/S",AO2,0)</f>
        <v>#N/A</v>
      </c>
      <c r="AF2" s="37" t="e">
        <f>IF($AD2="Query O/S",AP2,0)</f>
        <v>#N/A</v>
      </c>
      <c r="AG2" s="37" t="e">
        <f>IF($AD2="Query O/S",AQ2,0)</f>
        <v>#N/A</v>
      </c>
      <c r="AH2" s="38"/>
      <c r="AI2" s="67"/>
      <c r="AJ2" s="40">
        <f>MAX(E2:J2)</f>
        <v>0</v>
      </c>
      <c r="AK2" s="32">
        <f>(IFERROR(LARGE(E2:J2,1),0)+IF($AK$3&gt;=2,IFERROR(LARGE(E2:J2,2),0),0)+IF($AK$3&gt;=3,IFERROR(LARGE(E2:J2,3),0),0)+IF($AK$3&gt;=4,IFERROR(LARGE(E2:J2,4),0),0)+IF($AK$3&gt;=5,IFERROR(LARGE(E2:J2,5),0),0)+IF($AK$3&gt;=6,IFERROR(LARGE(E2:J2,6),0),0)+AJ2)*(L2="Y")</f>
        <v>0</v>
      </c>
      <c r="AL2" s="40" t="e">
        <f>IF(AND($AD2="Query O/s",AO2&lt;&gt;""),AO2,"-")</f>
        <v>#N/A</v>
      </c>
      <c r="AM2" s="40" t="e">
        <f>IF(AND($AD2="Query O/s",AP2&lt;&gt;""),AP2,"-")</f>
        <v>#N/A</v>
      </c>
      <c r="AN2" s="40" t="e">
        <f>IF(AND($AD2="Query O/s",AQ2&lt;&gt;""),AQ2,"-")</f>
        <v>#N/A</v>
      </c>
      <c r="AR2" s="30"/>
    </row>
    <row r="3" spans="1:46" hidden="1" outlineLevel="1">
      <c r="J3" s="31"/>
      <c r="K3" s="27"/>
      <c r="L3" s="27"/>
      <c r="M3" s="27"/>
      <c r="N3" s="42"/>
      <c r="O3" s="27" t="s">
        <v>530</v>
      </c>
      <c r="P3" s="43">
        <v>1</v>
      </c>
      <c r="Q3" s="44" t="s">
        <v>595</v>
      </c>
      <c r="R3" s="45" t="s">
        <v>532</v>
      </c>
      <c r="U3" s="45" t="s">
        <v>533</v>
      </c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1" t="s">
        <v>534</v>
      </c>
      <c r="AK3" s="3">
        <f>$D$5-1</f>
        <v>2</v>
      </c>
      <c r="AO3" s="1" t="s">
        <v>535</v>
      </c>
      <c r="AR3" s="30"/>
    </row>
    <row r="4" spans="1:46" s="15" customFormat="1" ht="38.25" customHeight="1" collapsed="1" thickBot="1">
      <c r="A4" s="15" t="s">
        <v>754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47">
        <f>SUM(R6:R192)</f>
        <v>0</v>
      </c>
      <c r="U4" s="47">
        <f>SUM(U6:U192)</f>
        <v>0</v>
      </c>
      <c r="V4" s="44" t="s">
        <v>596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44" t="s">
        <v>597</v>
      </c>
      <c r="AL4" s="27"/>
      <c r="AM4" s="27"/>
      <c r="AN4" s="27"/>
      <c r="AO4" s="27"/>
      <c r="AP4" s="27"/>
      <c r="AQ4" s="27"/>
      <c r="AR4" s="48" t="s">
        <v>598</v>
      </c>
      <c r="AS4" s="27"/>
      <c r="AT4" s="27"/>
    </row>
    <row r="5" spans="1:46">
      <c r="A5" s="26" t="s">
        <v>539</v>
      </c>
      <c r="B5" s="26"/>
      <c r="C5" s="26"/>
      <c r="D5" s="49">
        <v>3</v>
      </c>
      <c r="K5" s="50" t="str">
        <f>"Total is best " &amp;D5&amp;" races"</f>
        <v>Total is best 3 races</v>
      </c>
      <c r="Q5" s="26" t="s">
        <v>540</v>
      </c>
      <c r="R5" s="26"/>
      <c r="S5" s="51" t="s">
        <v>541</v>
      </c>
      <c r="T5" s="51"/>
      <c r="U5" s="51"/>
      <c r="V5" s="26"/>
      <c r="W5" s="26" t="s">
        <v>542</v>
      </c>
      <c r="X5" s="26"/>
      <c r="Y5" s="26"/>
      <c r="Z5" s="26"/>
      <c r="AA5" s="26"/>
      <c r="AB5" s="26"/>
      <c r="AE5" s="2" t="s">
        <v>543</v>
      </c>
      <c r="AH5" s="26" t="s">
        <v>544</v>
      </c>
      <c r="AK5" s="26"/>
      <c r="AL5" s="26" t="s">
        <v>545</v>
      </c>
      <c r="AM5" s="26"/>
      <c r="AN5" s="26"/>
      <c r="AO5" s="44" t="s">
        <v>599</v>
      </c>
      <c r="AP5" s="26"/>
      <c r="AQ5" s="26"/>
      <c r="AR5" s="30"/>
    </row>
    <row r="6" spans="1:46" s="26" customFormat="1" ht="56.25">
      <c r="A6" s="54" t="s">
        <v>547</v>
      </c>
      <c r="B6" s="53" t="s">
        <v>548</v>
      </c>
      <c r="C6" s="26" t="s">
        <v>549</v>
      </c>
      <c r="D6" s="54" t="s">
        <v>550</v>
      </c>
      <c r="E6" s="54" t="s">
        <v>551</v>
      </c>
      <c r="F6" s="54" t="s">
        <v>552</v>
      </c>
      <c r="G6" s="54" t="s">
        <v>553</v>
      </c>
      <c r="H6" s="54" t="s">
        <v>554</v>
      </c>
      <c r="I6" s="54" t="s">
        <v>555</v>
      </c>
      <c r="J6" s="54" t="s">
        <v>556</v>
      </c>
      <c r="K6" s="54" t="s">
        <v>557</v>
      </c>
      <c r="L6" s="55" t="s">
        <v>558</v>
      </c>
      <c r="M6" s="55" t="s">
        <v>559</v>
      </c>
      <c r="N6" s="56" t="s">
        <v>560</v>
      </c>
      <c r="O6" s="20" t="s">
        <v>561</v>
      </c>
      <c r="P6" s="55" t="s">
        <v>562</v>
      </c>
      <c r="Q6" s="54" t="s">
        <v>563</v>
      </c>
      <c r="R6" s="57" t="s">
        <v>532</v>
      </c>
      <c r="S6" s="20" t="s">
        <v>564</v>
      </c>
      <c r="T6" s="20" t="s">
        <v>565</v>
      </c>
      <c r="U6" s="20" t="s">
        <v>566</v>
      </c>
      <c r="V6" s="57" t="s">
        <v>567</v>
      </c>
      <c r="W6" s="54">
        <v>1</v>
      </c>
      <c r="X6" s="54">
        <v>2</v>
      </c>
      <c r="Y6" s="54">
        <v>3</v>
      </c>
      <c r="Z6" s="54">
        <v>4</v>
      </c>
      <c r="AA6" s="54">
        <v>5</v>
      </c>
      <c r="AB6" s="54">
        <v>6</v>
      </c>
      <c r="AD6" s="58" t="s">
        <v>568</v>
      </c>
      <c r="AE6" s="22" t="s">
        <v>569</v>
      </c>
      <c r="AF6" s="22" t="s">
        <v>570</v>
      </c>
      <c r="AG6" s="22" t="s">
        <v>571</v>
      </c>
      <c r="AH6" s="58" t="s">
        <v>572</v>
      </c>
      <c r="AI6" s="58" t="s">
        <v>573</v>
      </c>
      <c r="AJ6" s="22" t="s">
        <v>574</v>
      </c>
      <c r="AK6" s="22" t="s">
        <v>575</v>
      </c>
      <c r="AL6" s="22" t="s">
        <v>569</v>
      </c>
      <c r="AM6" s="22" t="s">
        <v>570</v>
      </c>
      <c r="AN6" s="22" t="s">
        <v>571</v>
      </c>
      <c r="AO6" s="22" t="s">
        <v>569</v>
      </c>
      <c r="AP6" s="22" t="s">
        <v>570</v>
      </c>
      <c r="AQ6" s="22" t="s">
        <v>571</v>
      </c>
      <c r="AR6" s="52"/>
    </row>
    <row r="7" spans="1:46" s="26" customFormat="1">
      <c r="A7" s="54"/>
      <c r="B7" s="1"/>
      <c r="C7" s="26" t="s">
        <v>600</v>
      </c>
      <c r="D7" s="54"/>
      <c r="E7" s="27"/>
      <c r="F7" s="29"/>
      <c r="G7" s="29"/>
      <c r="H7" s="29"/>
      <c r="I7" s="29"/>
      <c r="J7" s="29"/>
      <c r="K7" s="27"/>
      <c r="L7" s="27"/>
      <c r="M7" s="27"/>
      <c r="N7" s="42"/>
      <c r="O7" s="27"/>
      <c r="P7" s="27"/>
      <c r="Q7" s="54" t="s">
        <v>83</v>
      </c>
      <c r="R7" s="54"/>
      <c r="S7" s="54"/>
      <c r="T7" s="54"/>
      <c r="U7" s="54"/>
      <c r="V7" s="35"/>
      <c r="W7" s="54"/>
      <c r="X7" s="54"/>
      <c r="Y7" s="54"/>
      <c r="Z7" s="54"/>
      <c r="AA7" s="54"/>
      <c r="AB7" s="54"/>
      <c r="AH7" s="68"/>
      <c r="AI7" s="68"/>
      <c r="AL7" s="40"/>
      <c r="AM7" s="40"/>
      <c r="AN7" s="40"/>
      <c r="AO7" s="38">
        <v>600</v>
      </c>
      <c r="AP7" s="38">
        <v>596</v>
      </c>
      <c r="AQ7" s="38">
        <v>553</v>
      </c>
      <c r="AR7" s="52"/>
    </row>
    <row r="8" spans="1:46" s="26" customFormat="1">
      <c r="A8" s="29">
        <v>1</v>
      </c>
      <c r="B8" s="1">
        <v>1</v>
      </c>
      <c r="C8" s="1" t="s">
        <v>100</v>
      </c>
      <c r="D8" s="29" t="s">
        <v>32</v>
      </c>
      <c r="E8" s="29">
        <v>200</v>
      </c>
      <c r="F8" s="29"/>
      <c r="G8" s="29"/>
      <c r="H8" s="29"/>
      <c r="I8" s="29"/>
      <c r="J8" s="29"/>
      <c r="K8" s="32">
        <f t="shared" ref="K8:K30" si="1">IFERROR(LARGE(E8:J8,1),0)+IF($D$5&gt;=2,IFERROR(LARGE(E8:J8,2),0),0)+IF($D$5&gt;=3,IFERROR(LARGE(E8:J8,3),0),0)+IF($D$5&gt;=4,IFERROR(LARGE(E8:J8,4),0),0)+IF($D$5&gt;=5,IFERROR(LARGE(E8:J8,5),0),0)+IF($D$5&gt;=6,IFERROR(LARGE(E8:J8,6),0),0)</f>
        <v>200</v>
      </c>
      <c r="L8" s="32" t="s">
        <v>761</v>
      </c>
      <c r="M8" s="32" t="s">
        <v>101</v>
      </c>
      <c r="N8" s="33">
        <f t="shared" ref="N8:N30" si="2">K8+(ROW(K8)-ROW(K$6))/10000</f>
        <v>200.00020000000001</v>
      </c>
      <c r="O8" s="32">
        <f t="shared" ref="O8:O30" si="3">COUNT(E8:J8)</f>
        <v>1</v>
      </c>
      <c r="P8" s="32" t="str">
        <f t="shared" ref="P8:P30" ca="1" si="4">IF(AND(O8=1,OFFSET(D8,0,P$3)&gt;0),"Y",0)</f>
        <v>Y</v>
      </c>
      <c r="Q8" s="34" t="s">
        <v>83</v>
      </c>
      <c r="R8" s="35">
        <f t="shared" ref="R8:R30" si="5">1-(Q8=Q7)</f>
        <v>0</v>
      </c>
      <c r="S8" s="36">
        <f t="shared" ref="S8:S30" si="6">IFERROR(LARGE(E8:J8,1),0)*1.001+IF($D$5&gt;=2,IFERROR(LARGE(E8:J8,2),0),0)*1.0001+IF($D$5&gt;=3,IFERROR(LARGE(E8:J8,3),0),0)*1.00001+IF($D$5&gt;=4,IFERROR(LARGE(E8:J8,4),0),0)*1.000001+IF($D$5&gt;=5,IFERROR(LARGE(E8:J8,5),0),0)*1.0000001+IF($D$5&gt;=6,IFERROR(LARGE(E8:J8,6),0),0)*1.00000001</f>
        <v>200.2</v>
      </c>
      <c r="T8" s="36">
        <f t="shared" ref="T8:T30" si="7">K8+W8/1000+IF($D$5&gt;=2,X8/10000,0)+IF($D$5&gt;=3,Y8/100000,0)+IF($D$5&gt;=4,Z8/1000000,0)+IF($D$5&gt;=5,AA8/10000000,0)+IF($D$5&gt;=6,AB8/100000000,0)</f>
        <v>200.2</v>
      </c>
      <c r="U8" s="35">
        <f t="shared" ref="U8:U30" si="8">1-(S8=T8)</f>
        <v>0</v>
      </c>
      <c r="V8" s="35">
        <f t="shared" ref="V8:V30" si="9">K8+W8/1000+X8/10000+Y8/100000+Z8/1000000+AA8/10000000+AB8/100000000</f>
        <v>200.2</v>
      </c>
      <c r="W8" s="29">
        <v>200</v>
      </c>
      <c r="X8" s="29"/>
      <c r="Y8" s="29"/>
      <c r="Z8" s="29"/>
      <c r="AA8" s="29"/>
      <c r="AB8" s="29"/>
      <c r="AH8" s="69"/>
      <c r="AI8" s="69"/>
      <c r="AL8" s="40"/>
      <c r="AM8" s="40"/>
      <c r="AN8" s="40"/>
      <c r="AO8" s="59"/>
      <c r="AP8" s="59"/>
      <c r="AQ8" s="59"/>
      <c r="AR8" s="52"/>
    </row>
    <row r="9" spans="1:46" s="26" customFormat="1">
      <c r="A9" s="29">
        <v>2</v>
      </c>
      <c r="B9" s="1">
        <v>2</v>
      </c>
      <c r="C9" s="1" t="s">
        <v>136</v>
      </c>
      <c r="D9" s="29" t="s">
        <v>25</v>
      </c>
      <c r="E9" s="29">
        <v>198</v>
      </c>
      <c r="F9" s="29"/>
      <c r="G9" s="29"/>
      <c r="H9" s="29"/>
      <c r="I9" s="29"/>
      <c r="J9" s="29"/>
      <c r="K9" s="32">
        <f t="shared" si="1"/>
        <v>198</v>
      </c>
      <c r="L9" s="32" t="s">
        <v>761</v>
      </c>
      <c r="M9" s="32" t="s">
        <v>159</v>
      </c>
      <c r="N9" s="33">
        <f t="shared" si="2"/>
        <v>198.00030000000001</v>
      </c>
      <c r="O9" s="32">
        <f t="shared" si="3"/>
        <v>1</v>
      </c>
      <c r="P9" s="32" t="str">
        <f t="shared" ca="1" si="4"/>
        <v>Y</v>
      </c>
      <c r="Q9" s="34" t="s">
        <v>83</v>
      </c>
      <c r="R9" s="35">
        <f t="shared" si="5"/>
        <v>0</v>
      </c>
      <c r="S9" s="36">
        <f t="shared" si="6"/>
        <v>198.19799999999998</v>
      </c>
      <c r="T9" s="36">
        <f t="shared" si="7"/>
        <v>198.19800000000001</v>
      </c>
      <c r="U9" s="35">
        <f t="shared" si="8"/>
        <v>0</v>
      </c>
      <c r="V9" s="35">
        <f t="shared" si="9"/>
        <v>198.19800000000001</v>
      </c>
      <c r="W9" s="29">
        <v>198</v>
      </c>
      <c r="X9" s="29"/>
      <c r="Y9" s="29"/>
      <c r="Z9" s="29"/>
      <c r="AA9" s="29"/>
      <c r="AB9" s="29"/>
      <c r="AH9" s="69"/>
      <c r="AI9" s="69"/>
      <c r="AL9" s="40"/>
      <c r="AM9" s="40"/>
      <c r="AN9" s="40"/>
      <c r="AO9" s="59"/>
      <c r="AP9" s="59"/>
      <c r="AQ9" s="59"/>
      <c r="AR9" s="52"/>
    </row>
    <row r="10" spans="1:46" s="26" customFormat="1">
      <c r="A10" s="29">
        <v>3</v>
      </c>
      <c r="B10" s="1">
        <v>3</v>
      </c>
      <c r="C10" s="1" t="s">
        <v>178</v>
      </c>
      <c r="D10" s="29" t="s">
        <v>180</v>
      </c>
      <c r="E10" s="29">
        <v>195</v>
      </c>
      <c r="F10" s="29"/>
      <c r="G10" s="29"/>
      <c r="H10" s="29"/>
      <c r="I10" s="29"/>
      <c r="J10" s="29"/>
      <c r="K10" s="32">
        <f t="shared" si="1"/>
        <v>195</v>
      </c>
      <c r="L10" s="32" t="s">
        <v>761</v>
      </c>
      <c r="M10" s="32" t="s">
        <v>601</v>
      </c>
      <c r="N10" s="33">
        <f t="shared" si="2"/>
        <v>195.00040000000001</v>
      </c>
      <c r="O10" s="32">
        <f t="shared" si="3"/>
        <v>1</v>
      </c>
      <c r="P10" s="32" t="str">
        <f t="shared" ca="1" si="4"/>
        <v>Y</v>
      </c>
      <c r="Q10" s="34" t="s">
        <v>83</v>
      </c>
      <c r="R10" s="35">
        <f t="shared" si="5"/>
        <v>0</v>
      </c>
      <c r="S10" s="36">
        <f t="shared" si="6"/>
        <v>195.19499999999996</v>
      </c>
      <c r="T10" s="36">
        <f t="shared" si="7"/>
        <v>195.19499999999999</v>
      </c>
      <c r="U10" s="35">
        <f t="shared" si="8"/>
        <v>0</v>
      </c>
      <c r="V10" s="35">
        <f t="shared" si="9"/>
        <v>195.19499999999999</v>
      </c>
      <c r="W10" s="29">
        <v>195</v>
      </c>
      <c r="X10" s="29"/>
      <c r="Y10" s="29"/>
      <c r="Z10" s="29"/>
      <c r="AA10" s="29"/>
      <c r="AB10" s="29"/>
      <c r="AH10" s="69"/>
      <c r="AI10" s="69"/>
      <c r="AL10" s="40"/>
      <c r="AM10" s="40"/>
      <c r="AN10" s="40"/>
      <c r="AO10" s="59"/>
      <c r="AP10" s="59"/>
      <c r="AQ10" s="59"/>
      <c r="AR10" s="52"/>
    </row>
    <row r="11" spans="1:46" s="26" customFormat="1">
      <c r="A11" s="29">
        <v>4</v>
      </c>
      <c r="B11" s="1">
        <v>4</v>
      </c>
      <c r="C11" s="1" t="s">
        <v>199</v>
      </c>
      <c r="D11" s="29" t="s">
        <v>91</v>
      </c>
      <c r="E11" s="29">
        <v>192</v>
      </c>
      <c r="F11" s="29"/>
      <c r="G11" s="29"/>
      <c r="H11" s="29"/>
      <c r="I11" s="29"/>
      <c r="J11" s="29"/>
      <c r="K11" s="32">
        <f t="shared" si="1"/>
        <v>192</v>
      </c>
      <c r="L11" s="32" t="s">
        <v>761</v>
      </c>
      <c r="M11" s="32"/>
      <c r="N11" s="33">
        <f t="shared" si="2"/>
        <v>192.00049999999999</v>
      </c>
      <c r="O11" s="32">
        <f t="shared" si="3"/>
        <v>1</v>
      </c>
      <c r="P11" s="32" t="str">
        <f t="shared" ca="1" si="4"/>
        <v>Y</v>
      </c>
      <c r="Q11" s="34" t="s">
        <v>83</v>
      </c>
      <c r="R11" s="35">
        <f t="shared" si="5"/>
        <v>0</v>
      </c>
      <c r="S11" s="36">
        <f t="shared" si="6"/>
        <v>192.19199999999998</v>
      </c>
      <c r="T11" s="36">
        <f t="shared" si="7"/>
        <v>192.19200000000001</v>
      </c>
      <c r="U11" s="35">
        <f t="shared" si="8"/>
        <v>0</v>
      </c>
      <c r="V11" s="35">
        <f t="shared" si="9"/>
        <v>192.19200000000001</v>
      </c>
      <c r="W11" s="29">
        <v>192</v>
      </c>
      <c r="X11" s="29"/>
      <c r="Y11" s="29"/>
      <c r="Z11" s="29"/>
      <c r="AA11" s="29"/>
      <c r="AB11" s="29"/>
      <c r="AH11" s="69"/>
      <c r="AI11" s="69"/>
      <c r="AL11" s="40"/>
      <c r="AM11" s="40"/>
      <c r="AN11" s="40"/>
      <c r="AO11" s="59"/>
      <c r="AP11" s="59"/>
      <c r="AQ11" s="59"/>
      <c r="AR11" s="52"/>
    </row>
    <row r="12" spans="1:46" s="26" customFormat="1">
      <c r="A12" s="29">
        <v>5</v>
      </c>
      <c r="B12" s="1">
        <v>5</v>
      </c>
      <c r="C12" s="1" t="s">
        <v>203</v>
      </c>
      <c r="D12" s="29" t="s">
        <v>25</v>
      </c>
      <c r="E12" s="29">
        <v>191</v>
      </c>
      <c r="F12" s="29"/>
      <c r="G12" s="29"/>
      <c r="H12" s="29"/>
      <c r="I12" s="29"/>
      <c r="J12" s="29"/>
      <c r="K12" s="32">
        <f t="shared" si="1"/>
        <v>191</v>
      </c>
      <c r="L12" s="32" t="s">
        <v>761</v>
      </c>
      <c r="M12" s="32"/>
      <c r="N12" s="33">
        <f t="shared" si="2"/>
        <v>191.00059999999999</v>
      </c>
      <c r="O12" s="32">
        <f t="shared" si="3"/>
        <v>1</v>
      </c>
      <c r="P12" s="32" t="str">
        <f t="shared" ca="1" si="4"/>
        <v>Y</v>
      </c>
      <c r="Q12" s="34" t="s">
        <v>83</v>
      </c>
      <c r="R12" s="35">
        <f t="shared" si="5"/>
        <v>0</v>
      </c>
      <c r="S12" s="36">
        <f t="shared" si="6"/>
        <v>191.19099999999997</v>
      </c>
      <c r="T12" s="36">
        <f t="shared" si="7"/>
        <v>191.191</v>
      </c>
      <c r="U12" s="35">
        <f t="shared" si="8"/>
        <v>0</v>
      </c>
      <c r="V12" s="35">
        <f t="shared" si="9"/>
        <v>191.191</v>
      </c>
      <c r="W12" s="29">
        <v>191</v>
      </c>
      <c r="X12" s="29"/>
      <c r="Y12" s="29"/>
      <c r="Z12" s="29"/>
      <c r="AA12" s="29"/>
      <c r="AB12" s="29"/>
      <c r="AH12" s="69"/>
      <c r="AI12" s="69"/>
      <c r="AL12" s="40"/>
      <c r="AM12" s="40"/>
      <c r="AN12" s="40"/>
      <c r="AO12" s="59"/>
      <c r="AP12" s="59"/>
      <c r="AQ12" s="59"/>
      <c r="AR12" s="52"/>
    </row>
    <row r="13" spans="1:46" s="26" customFormat="1">
      <c r="A13" s="29">
        <v>6</v>
      </c>
      <c r="B13" s="1">
        <v>6</v>
      </c>
      <c r="C13" s="1" t="s">
        <v>230</v>
      </c>
      <c r="D13" s="29" t="s">
        <v>88</v>
      </c>
      <c r="E13" s="29">
        <v>182</v>
      </c>
      <c r="F13" s="29"/>
      <c r="G13" s="29"/>
      <c r="H13" s="29"/>
      <c r="I13" s="29"/>
      <c r="J13" s="29"/>
      <c r="K13" s="32">
        <f t="shared" si="1"/>
        <v>182</v>
      </c>
      <c r="L13" s="32" t="s">
        <v>761</v>
      </c>
      <c r="M13" s="32"/>
      <c r="N13" s="33">
        <f t="shared" si="2"/>
        <v>182.00069999999999</v>
      </c>
      <c r="O13" s="32">
        <f t="shared" si="3"/>
        <v>1</v>
      </c>
      <c r="P13" s="32" t="str">
        <f t="shared" ca="1" si="4"/>
        <v>Y</v>
      </c>
      <c r="Q13" s="34" t="s">
        <v>83</v>
      </c>
      <c r="R13" s="35">
        <f t="shared" si="5"/>
        <v>0</v>
      </c>
      <c r="S13" s="36">
        <f t="shared" si="6"/>
        <v>182.18199999999999</v>
      </c>
      <c r="T13" s="36">
        <f t="shared" si="7"/>
        <v>182.18199999999999</v>
      </c>
      <c r="U13" s="35">
        <f t="shared" si="8"/>
        <v>0</v>
      </c>
      <c r="V13" s="35">
        <f t="shared" si="9"/>
        <v>182.18199999999999</v>
      </c>
      <c r="W13" s="29">
        <v>182</v>
      </c>
      <c r="X13" s="29"/>
      <c r="Y13" s="29"/>
      <c r="Z13" s="29"/>
      <c r="AA13" s="29"/>
      <c r="AB13" s="29"/>
      <c r="AH13" s="69"/>
      <c r="AI13" s="69"/>
      <c r="AL13" s="40"/>
      <c r="AM13" s="40"/>
      <c r="AN13" s="40"/>
      <c r="AO13" s="59"/>
      <c r="AP13" s="59"/>
      <c r="AQ13" s="59"/>
      <c r="AR13" s="52"/>
    </row>
    <row r="14" spans="1:46" s="26" customFormat="1">
      <c r="A14" s="29">
        <v>7</v>
      </c>
      <c r="B14" s="1">
        <v>7</v>
      </c>
      <c r="C14" s="1" t="s">
        <v>233</v>
      </c>
      <c r="D14" s="29" t="s">
        <v>121</v>
      </c>
      <c r="E14" s="29">
        <v>181</v>
      </c>
      <c r="F14" s="29"/>
      <c r="G14" s="29"/>
      <c r="H14" s="29"/>
      <c r="I14" s="29"/>
      <c r="J14" s="29"/>
      <c r="K14" s="32">
        <f t="shared" si="1"/>
        <v>181</v>
      </c>
      <c r="L14" s="32" t="s">
        <v>761</v>
      </c>
      <c r="M14" s="32"/>
      <c r="N14" s="33">
        <f t="shared" si="2"/>
        <v>181.0008</v>
      </c>
      <c r="O14" s="32">
        <f t="shared" si="3"/>
        <v>1</v>
      </c>
      <c r="P14" s="32" t="str">
        <f t="shared" ca="1" si="4"/>
        <v>Y</v>
      </c>
      <c r="Q14" s="34" t="s">
        <v>83</v>
      </c>
      <c r="R14" s="35">
        <f t="shared" si="5"/>
        <v>0</v>
      </c>
      <c r="S14" s="36">
        <f t="shared" si="6"/>
        <v>181.18099999999998</v>
      </c>
      <c r="T14" s="36">
        <f t="shared" si="7"/>
        <v>181.18100000000001</v>
      </c>
      <c r="U14" s="35">
        <f t="shared" si="8"/>
        <v>0</v>
      </c>
      <c r="V14" s="35">
        <f t="shared" si="9"/>
        <v>181.18100000000001</v>
      </c>
      <c r="W14" s="29">
        <v>181</v>
      </c>
      <c r="X14" s="29"/>
      <c r="Y14" s="29"/>
      <c r="Z14" s="29"/>
      <c r="AA14" s="29"/>
      <c r="AB14" s="29"/>
      <c r="AH14" s="69"/>
      <c r="AI14" s="69"/>
      <c r="AL14" s="40"/>
      <c r="AM14" s="40"/>
      <c r="AN14" s="40"/>
      <c r="AO14" s="59"/>
      <c r="AP14" s="59"/>
      <c r="AQ14" s="59"/>
      <c r="AR14" s="52"/>
    </row>
    <row r="15" spans="1:46" s="26" customFormat="1">
      <c r="A15" s="29">
        <v>8</v>
      </c>
      <c r="B15" s="1">
        <v>8</v>
      </c>
      <c r="C15" s="1" t="s">
        <v>255</v>
      </c>
      <c r="D15" s="29" t="s">
        <v>75</v>
      </c>
      <c r="E15" s="29">
        <v>177</v>
      </c>
      <c r="F15" s="29"/>
      <c r="G15" s="29"/>
      <c r="H15" s="29"/>
      <c r="I15" s="29"/>
      <c r="J15" s="29"/>
      <c r="K15" s="32">
        <f t="shared" si="1"/>
        <v>177</v>
      </c>
      <c r="L15" s="32" t="s">
        <v>761</v>
      </c>
      <c r="M15" s="32"/>
      <c r="N15" s="33">
        <f t="shared" si="2"/>
        <v>177.0009</v>
      </c>
      <c r="O15" s="32">
        <f t="shared" si="3"/>
        <v>1</v>
      </c>
      <c r="P15" s="32" t="str">
        <f t="shared" ca="1" si="4"/>
        <v>Y</v>
      </c>
      <c r="Q15" s="34" t="s">
        <v>83</v>
      </c>
      <c r="R15" s="35">
        <f t="shared" si="5"/>
        <v>0</v>
      </c>
      <c r="S15" s="36">
        <f t="shared" si="6"/>
        <v>177.17699999999999</v>
      </c>
      <c r="T15" s="36">
        <f t="shared" si="7"/>
        <v>177.17699999999999</v>
      </c>
      <c r="U15" s="35">
        <f t="shared" si="8"/>
        <v>0</v>
      </c>
      <c r="V15" s="35">
        <f t="shared" si="9"/>
        <v>177.17699999999999</v>
      </c>
      <c r="W15" s="29">
        <v>177</v>
      </c>
      <c r="X15" s="29"/>
      <c r="Y15" s="29"/>
      <c r="Z15" s="29"/>
      <c r="AA15" s="29"/>
      <c r="AB15" s="29"/>
      <c r="AH15" s="69"/>
      <c r="AI15" s="69"/>
      <c r="AL15" s="40"/>
      <c r="AM15" s="40"/>
      <c r="AN15" s="40"/>
      <c r="AO15" s="59"/>
      <c r="AP15" s="59"/>
      <c r="AQ15" s="59"/>
      <c r="AR15" s="52"/>
    </row>
    <row r="16" spans="1:46" s="26" customFormat="1">
      <c r="A16" s="29">
        <v>9</v>
      </c>
      <c r="B16" s="1">
        <v>9</v>
      </c>
      <c r="C16" s="1" t="s">
        <v>265</v>
      </c>
      <c r="D16" s="29" t="s">
        <v>25</v>
      </c>
      <c r="E16" s="29">
        <v>176</v>
      </c>
      <c r="F16" s="29"/>
      <c r="G16" s="29"/>
      <c r="H16" s="29"/>
      <c r="I16" s="29"/>
      <c r="J16" s="29"/>
      <c r="K16" s="32">
        <f t="shared" si="1"/>
        <v>176</v>
      </c>
      <c r="L16" s="32" t="s">
        <v>761</v>
      </c>
      <c r="M16" s="32"/>
      <c r="N16" s="33">
        <f t="shared" si="2"/>
        <v>176.001</v>
      </c>
      <c r="O16" s="32">
        <f t="shared" si="3"/>
        <v>1</v>
      </c>
      <c r="P16" s="32" t="str">
        <f t="shared" ca="1" si="4"/>
        <v>Y</v>
      </c>
      <c r="Q16" s="34" t="s">
        <v>83</v>
      </c>
      <c r="R16" s="35">
        <f t="shared" si="5"/>
        <v>0</v>
      </c>
      <c r="S16" s="36">
        <f t="shared" si="6"/>
        <v>176.17599999999999</v>
      </c>
      <c r="T16" s="36">
        <f t="shared" si="7"/>
        <v>176.17599999999999</v>
      </c>
      <c r="U16" s="35">
        <f t="shared" si="8"/>
        <v>0</v>
      </c>
      <c r="V16" s="35">
        <f t="shared" si="9"/>
        <v>176.17599999999999</v>
      </c>
      <c r="W16" s="29">
        <v>176</v>
      </c>
      <c r="X16" s="29"/>
      <c r="Y16" s="29"/>
      <c r="Z16" s="29"/>
      <c r="AA16" s="29"/>
      <c r="AB16" s="29"/>
      <c r="AH16" s="69"/>
      <c r="AI16" s="69"/>
      <c r="AL16" s="40"/>
      <c r="AM16" s="40"/>
      <c r="AN16" s="40"/>
      <c r="AO16" s="59"/>
      <c r="AP16" s="59"/>
      <c r="AQ16" s="59"/>
      <c r="AR16" s="52"/>
    </row>
    <row r="17" spans="1:46" s="26" customFormat="1">
      <c r="A17" s="29">
        <v>10</v>
      </c>
      <c r="B17" s="1">
        <v>10</v>
      </c>
      <c r="C17" s="1" t="s">
        <v>280</v>
      </c>
      <c r="D17" s="29" t="s">
        <v>121</v>
      </c>
      <c r="E17" s="29">
        <v>171</v>
      </c>
      <c r="F17" s="29"/>
      <c r="G17" s="29"/>
      <c r="H17" s="29"/>
      <c r="I17" s="29"/>
      <c r="J17" s="29"/>
      <c r="K17" s="32">
        <f t="shared" si="1"/>
        <v>171</v>
      </c>
      <c r="L17" s="32" t="s">
        <v>761</v>
      </c>
      <c r="M17" s="32"/>
      <c r="N17" s="33">
        <f t="shared" si="2"/>
        <v>171.00110000000001</v>
      </c>
      <c r="O17" s="32">
        <f t="shared" si="3"/>
        <v>1</v>
      </c>
      <c r="P17" s="32" t="str">
        <f t="shared" ca="1" si="4"/>
        <v>Y</v>
      </c>
      <c r="Q17" s="34" t="s">
        <v>83</v>
      </c>
      <c r="R17" s="35">
        <f t="shared" si="5"/>
        <v>0</v>
      </c>
      <c r="S17" s="36">
        <f t="shared" si="6"/>
        <v>171.17099999999999</v>
      </c>
      <c r="T17" s="36">
        <f t="shared" si="7"/>
        <v>171.17099999999999</v>
      </c>
      <c r="U17" s="35">
        <f t="shared" si="8"/>
        <v>0</v>
      </c>
      <c r="V17" s="35">
        <f t="shared" si="9"/>
        <v>171.17099999999999</v>
      </c>
      <c r="W17" s="29">
        <v>171</v>
      </c>
      <c r="X17" s="29"/>
      <c r="Y17" s="29"/>
      <c r="Z17" s="29"/>
      <c r="AA17" s="29"/>
      <c r="AB17" s="29"/>
      <c r="AH17" s="69"/>
      <c r="AI17" s="69"/>
      <c r="AL17" s="40"/>
      <c r="AM17" s="40"/>
      <c r="AN17" s="40"/>
      <c r="AO17" s="59"/>
      <c r="AP17" s="59"/>
      <c r="AQ17" s="59"/>
      <c r="AR17" s="52"/>
    </row>
    <row r="18" spans="1:46" s="26" customFormat="1">
      <c r="A18" s="29">
        <v>11</v>
      </c>
      <c r="B18" s="1">
        <v>11</v>
      </c>
      <c r="C18" s="1" t="s">
        <v>284</v>
      </c>
      <c r="D18" s="29" t="s">
        <v>116</v>
      </c>
      <c r="E18" s="29">
        <v>170</v>
      </c>
      <c r="F18" s="29"/>
      <c r="G18" s="29"/>
      <c r="H18" s="29"/>
      <c r="I18" s="29"/>
      <c r="J18" s="29"/>
      <c r="K18" s="32">
        <f t="shared" si="1"/>
        <v>170</v>
      </c>
      <c r="L18" s="32" t="s">
        <v>761</v>
      </c>
      <c r="M18" s="32"/>
      <c r="N18" s="33">
        <f t="shared" si="2"/>
        <v>170.00120000000001</v>
      </c>
      <c r="O18" s="32">
        <f t="shared" si="3"/>
        <v>1</v>
      </c>
      <c r="P18" s="32" t="str">
        <f t="shared" ca="1" si="4"/>
        <v>Y</v>
      </c>
      <c r="Q18" s="34" t="s">
        <v>83</v>
      </c>
      <c r="R18" s="35">
        <f t="shared" si="5"/>
        <v>0</v>
      </c>
      <c r="S18" s="36">
        <f t="shared" si="6"/>
        <v>170.17</v>
      </c>
      <c r="T18" s="36">
        <f t="shared" si="7"/>
        <v>170.17</v>
      </c>
      <c r="U18" s="35">
        <f t="shared" si="8"/>
        <v>0</v>
      </c>
      <c r="V18" s="35">
        <f t="shared" si="9"/>
        <v>170.17</v>
      </c>
      <c r="W18" s="29">
        <v>170</v>
      </c>
      <c r="X18" s="29"/>
      <c r="Y18" s="29"/>
      <c r="Z18" s="29"/>
      <c r="AA18" s="29"/>
      <c r="AB18" s="29"/>
      <c r="AH18" s="69"/>
      <c r="AI18" s="69"/>
      <c r="AL18" s="40"/>
      <c r="AM18" s="40"/>
      <c r="AN18" s="40"/>
      <c r="AO18" s="59"/>
      <c r="AP18" s="59"/>
      <c r="AQ18" s="59"/>
      <c r="AR18" s="52"/>
    </row>
    <row r="19" spans="1:46" s="26" customFormat="1">
      <c r="A19" s="29">
        <v>12</v>
      </c>
      <c r="B19" s="1">
        <v>12</v>
      </c>
      <c r="C19" s="1" t="s">
        <v>287</v>
      </c>
      <c r="D19" s="29" t="s">
        <v>91</v>
      </c>
      <c r="E19" s="29">
        <v>169</v>
      </c>
      <c r="F19" s="29"/>
      <c r="G19" s="29"/>
      <c r="H19" s="29"/>
      <c r="I19" s="29"/>
      <c r="J19" s="29"/>
      <c r="K19" s="32">
        <f t="shared" si="1"/>
        <v>169</v>
      </c>
      <c r="L19" s="32" t="s">
        <v>761</v>
      </c>
      <c r="M19" s="32"/>
      <c r="N19" s="33">
        <f t="shared" si="2"/>
        <v>169.00129999999999</v>
      </c>
      <c r="O19" s="32">
        <f t="shared" si="3"/>
        <v>1</v>
      </c>
      <c r="P19" s="32" t="str">
        <f t="shared" ca="1" si="4"/>
        <v>Y</v>
      </c>
      <c r="Q19" s="34" t="s">
        <v>83</v>
      </c>
      <c r="R19" s="35">
        <f t="shared" si="5"/>
        <v>0</v>
      </c>
      <c r="S19" s="36">
        <f t="shared" si="6"/>
        <v>169.16899999999998</v>
      </c>
      <c r="T19" s="36">
        <f t="shared" si="7"/>
        <v>169.16900000000001</v>
      </c>
      <c r="U19" s="35">
        <f t="shared" si="8"/>
        <v>0</v>
      </c>
      <c r="V19" s="35">
        <f t="shared" si="9"/>
        <v>169.16900000000001</v>
      </c>
      <c r="W19" s="29">
        <v>169</v>
      </c>
      <c r="X19" s="29"/>
      <c r="Y19" s="29"/>
      <c r="Z19" s="29"/>
      <c r="AA19" s="29"/>
      <c r="AB19" s="29"/>
      <c r="AH19" s="69"/>
      <c r="AI19" s="69"/>
      <c r="AL19" s="40"/>
      <c r="AM19" s="40"/>
      <c r="AN19" s="40"/>
      <c r="AO19" s="59"/>
      <c r="AP19" s="59"/>
      <c r="AQ19" s="59"/>
      <c r="AR19" s="52"/>
    </row>
    <row r="20" spans="1:46" s="26" customFormat="1">
      <c r="A20" s="29">
        <v>13</v>
      </c>
      <c r="B20" s="1">
        <v>13</v>
      </c>
      <c r="C20" s="1" t="s">
        <v>306</v>
      </c>
      <c r="D20" s="29" t="s">
        <v>40</v>
      </c>
      <c r="E20" s="29">
        <v>161</v>
      </c>
      <c r="F20" s="29"/>
      <c r="G20" s="29"/>
      <c r="H20" s="29"/>
      <c r="I20" s="29"/>
      <c r="J20" s="29"/>
      <c r="K20" s="32">
        <f t="shared" si="1"/>
        <v>161</v>
      </c>
      <c r="L20" s="32" t="s">
        <v>761</v>
      </c>
      <c r="M20" s="32"/>
      <c r="N20" s="33">
        <f t="shared" si="2"/>
        <v>161.00139999999999</v>
      </c>
      <c r="O20" s="32">
        <f t="shared" si="3"/>
        <v>1</v>
      </c>
      <c r="P20" s="32" t="str">
        <f t="shared" ca="1" si="4"/>
        <v>Y</v>
      </c>
      <c r="Q20" s="34" t="s">
        <v>83</v>
      </c>
      <c r="R20" s="35">
        <f t="shared" si="5"/>
        <v>0</v>
      </c>
      <c r="S20" s="36">
        <f t="shared" si="6"/>
        <v>161.16099999999997</v>
      </c>
      <c r="T20" s="36">
        <f t="shared" si="7"/>
        <v>161.161</v>
      </c>
      <c r="U20" s="35">
        <f t="shared" si="8"/>
        <v>0</v>
      </c>
      <c r="V20" s="35">
        <f t="shared" si="9"/>
        <v>161.161</v>
      </c>
      <c r="W20" s="29">
        <v>161</v>
      </c>
      <c r="X20" s="29"/>
      <c r="Y20" s="29"/>
      <c r="Z20" s="29"/>
      <c r="AA20" s="29"/>
      <c r="AB20" s="29"/>
      <c r="AH20" s="69"/>
      <c r="AI20" s="69"/>
      <c r="AL20" s="40"/>
      <c r="AM20" s="40"/>
      <c r="AN20" s="40"/>
      <c r="AO20" s="59"/>
      <c r="AP20" s="59"/>
      <c r="AQ20" s="59"/>
      <c r="AR20" s="52"/>
    </row>
    <row r="21" spans="1:46" s="26" customFormat="1">
      <c r="A21" s="29">
        <v>14</v>
      </c>
      <c r="B21" s="1">
        <v>14</v>
      </c>
      <c r="C21" s="1" t="s">
        <v>337</v>
      </c>
      <c r="D21" s="29" t="s">
        <v>25</v>
      </c>
      <c r="E21" s="29">
        <v>154</v>
      </c>
      <c r="F21" s="29"/>
      <c r="G21" s="29"/>
      <c r="H21" s="29"/>
      <c r="I21" s="29"/>
      <c r="J21" s="29"/>
      <c r="K21" s="32">
        <f t="shared" si="1"/>
        <v>154</v>
      </c>
      <c r="L21" s="32" t="s">
        <v>761</v>
      </c>
      <c r="M21" s="32"/>
      <c r="N21" s="33">
        <f t="shared" si="2"/>
        <v>154.00149999999999</v>
      </c>
      <c r="O21" s="32">
        <f t="shared" si="3"/>
        <v>1</v>
      </c>
      <c r="P21" s="32" t="str">
        <f t="shared" ca="1" si="4"/>
        <v>Y</v>
      </c>
      <c r="Q21" s="34" t="s">
        <v>83</v>
      </c>
      <c r="R21" s="35">
        <f t="shared" si="5"/>
        <v>0</v>
      </c>
      <c r="S21" s="36">
        <f t="shared" si="6"/>
        <v>154.154</v>
      </c>
      <c r="T21" s="36">
        <f t="shared" si="7"/>
        <v>154.154</v>
      </c>
      <c r="U21" s="35">
        <f t="shared" si="8"/>
        <v>0</v>
      </c>
      <c r="V21" s="35">
        <f t="shared" si="9"/>
        <v>154.154</v>
      </c>
      <c r="W21" s="29">
        <v>154</v>
      </c>
      <c r="X21" s="29"/>
      <c r="Y21" s="29"/>
      <c r="Z21" s="29"/>
      <c r="AA21" s="29"/>
      <c r="AB21" s="29"/>
      <c r="AH21" s="69"/>
      <c r="AI21" s="69"/>
      <c r="AL21" s="40"/>
      <c r="AM21" s="40"/>
      <c r="AN21" s="40"/>
      <c r="AO21" s="59"/>
      <c r="AP21" s="59"/>
      <c r="AQ21" s="59"/>
      <c r="AR21" s="52"/>
    </row>
    <row r="22" spans="1:46" s="26" customFormat="1">
      <c r="A22" s="29">
        <v>15</v>
      </c>
      <c r="B22" s="1">
        <v>15</v>
      </c>
      <c r="C22" s="1" t="s">
        <v>368</v>
      </c>
      <c r="D22" s="29" t="s">
        <v>69</v>
      </c>
      <c r="E22" s="29">
        <v>144</v>
      </c>
      <c r="F22" s="29"/>
      <c r="G22" s="29"/>
      <c r="H22" s="29"/>
      <c r="I22" s="29"/>
      <c r="J22" s="29"/>
      <c r="K22" s="32">
        <f t="shared" si="1"/>
        <v>144</v>
      </c>
      <c r="L22" s="32" t="s">
        <v>761</v>
      </c>
      <c r="M22" s="32"/>
      <c r="N22" s="33">
        <f t="shared" si="2"/>
        <v>144.0016</v>
      </c>
      <c r="O22" s="32">
        <f t="shared" si="3"/>
        <v>1</v>
      </c>
      <c r="P22" s="32" t="str">
        <f t="shared" ca="1" si="4"/>
        <v>Y</v>
      </c>
      <c r="Q22" s="34" t="s">
        <v>83</v>
      </c>
      <c r="R22" s="35">
        <f t="shared" si="5"/>
        <v>0</v>
      </c>
      <c r="S22" s="36">
        <f t="shared" si="6"/>
        <v>144.14399999999998</v>
      </c>
      <c r="T22" s="36">
        <f t="shared" si="7"/>
        <v>144.14400000000001</v>
      </c>
      <c r="U22" s="35">
        <f t="shared" si="8"/>
        <v>0</v>
      </c>
      <c r="V22" s="35">
        <f t="shared" si="9"/>
        <v>144.14400000000001</v>
      </c>
      <c r="W22" s="29">
        <v>144</v>
      </c>
      <c r="X22" s="29"/>
      <c r="Y22" s="29"/>
      <c r="Z22" s="29"/>
      <c r="AA22" s="29"/>
      <c r="AB22" s="29"/>
      <c r="AH22" s="69"/>
      <c r="AI22" s="69"/>
      <c r="AL22" s="40"/>
      <c r="AM22" s="40"/>
      <c r="AN22" s="40"/>
      <c r="AO22" s="59"/>
      <c r="AP22" s="59"/>
      <c r="AQ22" s="59"/>
      <c r="AR22" s="52"/>
    </row>
    <row r="23" spans="1:46" s="26" customFormat="1">
      <c r="A23" s="29">
        <v>16</v>
      </c>
      <c r="B23" s="1">
        <v>16</v>
      </c>
      <c r="C23" s="1" t="s">
        <v>382</v>
      </c>
      <c r="D23" s="29" t="s">
        <v>121</v>
      </c>
      <c r="E23" s="29">
        <v>138</v>
      </c>
      <c r="F23" s="29"/>
      <c r="G23" s="29"/>
      <c r="H23" s="29"/>
      <c r="I23" s="29"/>
      <c r="J23" s="29"/>
      <c r="K23" s="32">
        <f t="shared" si="1"/>
        <v>138</v>
      </c>
      <c r="L23" s="32" t="s">
        <v>761</v>
      </c>
      <c r="M23" s="32"/>
      <c r="N23" s="33">
        <f t="shared" si="2"/>
        <v>138.0017</v>
      </c>
      <c r="O23" s="32">
        <f t="shared" si="3"/>
        <v>1</v>
      </c>
      <c r="P23" s="32" t="str">
        <f t="shared" ca="1" si="4"/>
        <v>Y</v>
      </c>
      <c r="Q23" s="34" t="s">
        <v>83</v>
      </c>
      <c r="R23" s="35">
        <f t="shared" si="5"/>
        <v>0</v>
      </c>
      <c r="S23" s="36">
        <f t="shared" si="6"/>
        <v>138.13799999999998</v>
      </c>
      <c r="T23" s="36">
        <f t="shared" si="7"/>
        <v>138.13800000000001</v>
      </c>
      <c r="U23" s="35">
        <f t="shared" si="8"/>
        <v>0</v>
      </c>
      <c r="V23" s="35">
        <f t="shared" si="9"/>
        <v>138.13800000000001</v>
      </c>
      <c r="W23" s="29">
        <v>138</v>
      </c>
      <c r="X23" s="29"/>
      <c r="Y23" s="29"/>
      <c r="Z23" s="29"/>
      <c r="AA23" s="29"/>
      <c r="AB23" s="29"/>
      <c r="AH23" s="69"/>
      <c r="AI23" s="69"/>
      <c r="AL23" s="40"/>
      <c r="AM23" s="40"/>
      <c r="AN23" s="40"/>
      <c r="AO23" s="59"/>
      <c r="AP23" s="59"/>
      <c r="AQ23" s="59"/>
      <c r="AR23" s="52"/>
    </row>
    <row r="24" spans="1:46" s="26" customFormat="1">
      <c r="A24" s="29">
        <v>17</v>
      </c>
      <c r="B24" s="1">
        <v>17</v>
      </c>
      <c r="C24" s="1" t="s">
        <v>383</v>
      </c>
      <c r="D24" s="29" t="s">
        <v>121</v>
      </c>
      <c r="E24" s="29">
        <v>137</v>
      </c>
      <c r="F24" s="29"/>
      <c r="G24" s="29"/>
      <c r="H24" s="29"/>
      <c r="I24" s="29"/>
      <c r="J24" s="29"/>
      <c r="K24" s="32">
        <f t="shared" si="1"/>
        <v>137</v>
      </c>
      <c r="L24" s="32" t="s">
        <v>761</v>
      </c>
      <c r="M24" s="32"/>
      <c r="N24" s="33">
        <f t="shared" si="2"/>
        <v>137.0018</v>
      </c>
      <c r="O24" s="32">
        <f t="shared" si="3"/>
        <v>1</v>
      </c>
      <c r="P24" s="32" t="str">
        <f t="shared" ca="1" si="4"/>
        <v>Y</v>
      </c>
      <c r="Q24" s="34" t="s">
        <v>83</v>
      </c>
      <c r="R24" s="35">
        <f t="shared" si="5"/>
        <v>0</v>
      </c>
      <c r="S24" s="36">
        <f t="shared" si="6"/>
        <v>137.13699999999997</v>
      </c>
      <c r="T24" s="36">
        <f t="shared" si="7"/>
        <v>137.137</v>
      </c>
      <c r="U24" s="35">
        <f t="shared" si="8"/>
        <v>0</v>
      </c>
      <c r="V24" s="35">
        <f t="shared" si="9"/>
        <v>137.137</v>
      </c>
      <c r="W24" s="29">
        <v>137</v>
      </c>
      <c r="X24" s="29"/>
      <c r="Y24" s="29"/>
      <c r="Z24" s="29"/>
      <c r="AA24" s="29"/>
      <c r="AB24" s="29"/>
      <c r="AH24" s="69"/>
      <c r="AI24" s="69"/>
      <c r="AL24" s="40"/>
      <c r="AM24" s="40"/>
      <c r="AN24" s="40"/>
      <c r="AO24" s="59"/>
      <c r="AP24" s="59"/>
      <c r="AQ24" s="59"/>
      <c r="AR24" s="52"/>
    </row>
    <row r="25" spans="1:46" s="26" customFormat="1">
      <c r="A25" s="29">
        <v>18</v>
      </c>
      <c r="B25" s="1">
        <v>18</v>
      </c>
      <c r="C25" s="1" t="s">
        <v>389</v>
      </c>
      <c r="D25" s="29" t="s">
        <v>32</v>
      </c>
      <c r="E25" s="29">
        <v>132</v>
      </c>
      <c r="F25" s="29"/>
      <c r="G25" s="29"/>
      <c r="H25" s="29"/>
      <c r="I25" s="29"/>
      <c r="J25" s="29"/>
      <c r="K25" s="32">
        <f t="shared" si="1"/>
        <v>132</v>
      </c>
      <c r="L25" s="32" t="s">
        <v>761</v>
      </c>
      <c r="M25" s="32"/>
      <c r="N25" s="33">
        <f t="shared" si="2"/>
        <v>132.00190000000001</v>
      </c>
      <c r="O25" s="32">
        <f t="shared" si="3"/>
        <v>1</v>
      </c>
      <c r="P25" s="32" t="str">
        <f t="shared" ca="1" si="4"/>
        <v>Y</v>
      </c>
      <c r="Q25" s="34" t="s">
        <v>83</v>
      </c>
      <c r="R25" s="35">
        <f t="shared" si="5"/>
        <v>0</v>
      </c>
      <c r="S25" s="36">
        <f t="shared" si="6"/>
        <v>132.13199999999998</v>
      </c>
      <c r="T25" s="36">
        <f t="shared" si="7"/>
        <v>132.13200000000001</v>
      </c>
      <c r="U25" s="35">
        <f t="shared" si="8"/>
        <v>0</v>
      </c>
      <c r="V25" s="35">
        <f t="shared" si="9"/>
        <v>132.13200000000001</v>
      </c>
      <c r="W25" s="29">
        <v>132</v>
      </c>
      <c r="X25" s="29"/>
      <c r="Y25" s="29"/>
      <c r="Z25" s="29"/>
      <c r="AA25" s="29"/>
      <c r="AB25" s="29"/>
      <c r="AH25" s="69"/>
      <c r="AI25" s="69"/>
      <c r="AL25" s="40"/>
      <c r="AM25" s="40"/>
      <c r="AN25" s="40"/>
      <c r="AO25" s="59"/>
      <c r="AP25" s="59"/>
      <c r="AQ25" s="59"/>
      <c r="AR25" s="52"/>
    </row>
    <row r="26" spans="1:46" s="26" customFormat="1">
      <c r="A26" s="29">
        <v>19</v>
      </c>
      <c r="B26" s="1">
        <v>19</v>
      </c>
      <c r="C26" s="1" t="s">
        <v>404</v>
      </c>
      <c r="D26" s="29" t="s">
        <v>32</v>
      </c>
      <c r="E26" s="29">
        <v>124</v>
      </c>
      <c r="F26" s="29"/>
      <c r="G26" s="29"/>
      <c r="H26" s="29"/>
      <c r="I26" s="29"/>
      <c r="J26" s="29"/>
      <c r="K26" s="32">
        <f t="shared" si="1"/>
        <v>124</v>
      </c>
      <c r="L26" s="32" t="s">
        <v>761</v>
      </c>
      <c r="M26" s="32"/>
      <c r="N26" s="33">
        <f t="shared" si="2"/>
        <v>124.002</v>
      </c>
      <c r="O26" s="32">
        <f t="shared" si="3"/>
        <v>1</v>
      </c>
      <c r="P26" s="32" t="str">
        <f t="shared" ca="1" si="4"/>
        <v>Y</v>
      </c>
      <c r="Q26" s="34" t="s">
        <v>83</v>
      </c>
      <c r="R26" s="35">
        <f t="shared" si="5"/>
        <v>0</v>
      </c>
      <c r="S26" s="36">
        <f t="shared" si="6"/>
        <v>124.12399999999998</v>
      </c>
      <c r="T26" s="36">
        <f t="shared" si="7"/>
        <v>124.124</v>
      </c>
      <c r="U26" s="35">
        <f t="shared" si="8"/>
        <v>0</v>
      </c>
      <c r="V26" s="35">
        <f t="shared" si="9"/>
        <v>124.124</v>
      </c>
      <c r="W26" s="29">
        <v>124</v>
      </c>
      <c r="X26" s="29"/>
      <c r="Y26" s="29"/>
      <c r="Z26" s="29"/>
      <c r="AA26" s="29"/>
      <c r="AB26" s="29"/>
      <c r="AH26" s="69"/>
      <c r="AI26" s="69"/>
      <c r="AL26" s="40"/>
      <c r="AM26" s="40"/>
      <c r="AN26" s="40"/>
      <c r="AO26" s="59"/>
      <c r="AP26" s="59"/>
      <c r="AQ26" s="59"/>
      <c r="AR26" s="52"/>
    </row>
    <row r="27" spans="1:46" s="26" customFormat="1">
      <c r="A27" s="29">
        <v>20</v>
      </c>
      <c r="B27" s="1">
        <v>20</v>
      </c>
      <c r="C27" s="1" t="s">
        <v>436</v>
      </c>
      <c r="D27" s="29" t="s">
        <v>40</v>
      </c>
      <c r="E27" s="29">
        <v>100</v>
      </c>
      <c r="F27" s="29"/>
      <c r="G27" s="29"/>
      <c r="H27" s="29"/>
      <c r="I27" s="29"/>
      <c r="J27" s="29"/>
      <c r="K27" s="32">
        <f t="shared" si="1"/>
        <v>100</v>
      </c>
      <c r="L27" s="32" t="s">
        <v>761</v>
      </c>
      <c r="M27" s="32"/>
      <c r="N27" s="33">
        <f t="shared" si="2"/>
        <v>100.0021</v>
      </c>
      <c r="O27" s="32">
        <f t="shared" si="3"/>
        <v>1</v>
      </c>
      <c r="P27" s="32" t="str">
        <f t="shared" ca="1" si="4"/>
        <v>Y</v>
      </c>
      <c r="Q27" s="34" t="s">
        <v>83</v>
      </c>
      <c r="R27" s="35">
        <f t="shared" si="5"/>
        <v>0</v>
      </c>
      <c r="S27" s="36">
        <f t="shared" si="6"/>
        <v>100.1</v>
      </c>
      <c r="T27" s="36">
        <f t="shared" si="7"/>
        <v>100.1</v>
      </c>
      <c r="U27" s="35">
        <f t="shared" si="8"/>
        <v>0</v>
      </c>
      <c r="V27" s="35">
        <f t="shared" si="9"/>
        <v>100.1</v>
      </c>
      <c r="W27" s="29">
        <v>100</v>
      </c>
      <c r="X27" s="29"/>
      <c r="Y27" s="29"/>
      <c r="Z27" s="29"/>
      <c r="AA27" s="29"/>
      <c r="AB27" s="29"/>
      <c r="AH27" s="69"/>
      <c r="AI27" s="69"/>
      <c r="AL27" s="40"/>
      <c r="AM27" s="40"/>
      <c r="AN27" s="40"/>
      <c r="AO27" s="59"/>
      <c r="AP27" s="59"/>
      <c r="AQ27" s="59"/>
      <c r="AR27" s="52"/>
    </row>
    <row r="28" spans="1:46" s="26" customFormat="1">
      <c r="A28" s="29">
        <v>21</v>
      </c>
      <c r="B28" s="1">
        <v>21</v>
      </c>
      <c r="C28" s="1" t="s">
        <v>456</v>
      </c>
      <c r="D28" s="29" t="s">
        <v>116</v>
      </c>
      <c r="E28" s="29">
        <v>87</v>
      </c>
      <c r="F28" s="29"/>
      <c r="G28" s="29"/>
      <c r="H28" s="29"/>
      <c r="I28" s="29"/>
      <c r="J28" s="29"/>
      <c r="K28" s="32">
        <f t="shared" si="1"/>
        <v>87</v>
      </c>
      <c r="L28" s="32" t="s">
        <v>761</v>
      </c>
      <c r="M28" s="32"/>
      <c r="N28" s="33">
        <f t="shared" si="2"/>
        <v>87.002200000000002</v>
      </c>
      <c r="O28" s="32">
        <f t="shared" si="3"/>
        <v>1</v>
      </c>
      <c r="P28" s="32" t="str">
        <f t="shared" ca="1" si="4"/>
        <v>Y</v>
      </c>
      <c r="Q28" s="34" t="s">
        <v>83</v>
      </c>
      <c r="R28" s="35">
        <f t="shared" si="5"/>
        <v>0</v>
      </c>
      <c r="S28" s="36">
        <f t="shared" si="6"/>
        <v>87.086999999999989</v>
      </c>
      <c r="T28" s="36">
        <f t="shared" si="7"/>
        <v>87.087000000000003</v>
      </c>
      <c r="U28" s="35">
        <f t="shared" si="8"/>
        <v>0</v>
      </c>
      <c r="V28" s="35">
        <f t="shared" si="9"/>
        <v>87.087000000000003</v>
      </c>
      <c r="W28" s="29">
        <v>87</v>
      </c>
      <c r="X28" s="29"/>
      <c r="Y28" s="29"/>
      <c r="Z28" s="29"/>
      <c r="AA28" s="29"/>
      <c r="AB28" s="29"/>
      <c r="AH28" s="69"/>
      <c r="AI28" s="69"/>
      <c r="AL28" s="40"/>
      <c r="AM28" s="40"/>
      <c r="AN28" s="40"/>
      <c r="AO28" s="59"/>
      <c r="AP28" s="59"/>
      <c r="AQ28" s="59"/>
      <c r="AR28" s="52"/>
    </row>
    <row r="29" spans="1:46" s="26" customFormat="1">
      <c r="A29" s="29">
        <v>22</v>
      </c>
      <c r="B29" s="1">
        <v>22</v>
      </c>
      <c r="C29" s="1" t="s">
        <v>474</v>
      </c>
      <c r="D29" s="29" t="s">
        <v>69</v>
      </c>
      <c r="E29" s="29">
        <v>79</v>
      </c>
      <c r="F29" s="29"/>
      <c r="G29" s="29"/>
      <c r="H29" s="29"/>
      <c r="I29" s="29"/>
      <c r="J29" s="29"/>
      <c r="K29" s="32">
        <f t="shared" si="1"/>
        <v>79</v>
      </c>
      <c r="L29" s="32" t="s">
        <v>761</v>
      </c>
      <c r="M29" s="32"/>
      <c r="N29" s="33">
        <f t="shared" si="2"/>
        <v>79.002300000000005</v>
      </c>
      <c r="O29" s="32">
        <f t="shared" si="3"/>
        <v>1</v>
      </c>
      <c r="P29" s="32" t="str">
        <f t="shared" ca="1" si="4"/>
        <v>Y</v>
      </c>
      <c r="Q29" s="34" t="s">
        <v>83</v>
      </c>
      <c r="R29" s="35">
        <f t="shared" si="5"/>
        <v>0</v>
      </c>
      <c r="S29" s="36">
        <f t="shared" si="6"/>
        <v>79.078999999999994</v>
      </c>
      <c r="T29" s="36">
        <f t="shared" si="7"/>
        <v>79.078999999999994</v>
      </c>
      <c r="U29" s="35">
        <f t="shared" si="8"/>
        <v>0</v>
      </c>
      <c r="V29" s="35">
        <f t="shared" si="9"/>
        <v>79.078999999999994</v>
      </c>
      <c r="W29" s="29">
        <v>79</v>
      </c>
      <c r="X29" s="29"/>
      <c r="Y29" s="29"/>
      <c r="Z29" s="29"/>
      <c r="AA29" s="29"/>
      <c r="AB29" s="29"/>
      <c r="AH29" s="69"/>
      <c r="AI29" s="69"/>
      <c r="AL29" s="40"/>
      <c r="AM29" s="40"/>
      <c r="AN29" s="40"/>
      <c r="AO29" s="59"/>
      <c r="AP29" s="59"/>
      <c r="AQ29" s="59"/>
      <c r="AR29" s="52"/>
    </row>
    <row r="30" spans="1:46" s="26" customFormat="1">
      <c r="A30" s="29">
        <v>23</v>
      </c>
      <c r="B30" s="1">
        <v>23</v>
      </c>
      <c r="C30" s="1" t="s">
        <v>515</v>
      </c>
      <c r="D30" s="29" t="s">
        <v>116</v>
      </c>
      <c r="E30" s="29">
        <v>45</v>
      </c>
      <c r="F30" s="29"/>
      <c r="G30" s="29"/>
      <c r="H30" s="29"/>
      <c r="I30" s="29"/>
      <c r="J30" s="29"/>
      <c r="K30" s="32">
        <f t="shared" si="1"/>
        <v>45</v>
      </c>
      <c r="L30" s="32" t="s">
        <v>761</v>
      </c>
      <c r="M30" s="32"/>
      <c r="N30" s="33">
        <f t="shared" si="2"/>
        <v>45.002400000000002</v>
      </c>
      <c r="O30" s="32">
        <f t="shared" si="3"/>
        <v>1</v>
      </c>
      <c r="P30" s="32" t="str">
        <f t="shared" ca="1" si="4"/>
        <v>Y</v>
      </c>
      <c r="Q30" s="34" t="s">
        <v>83</v>
      </c>
      <c r="R30" s="35">
        <f t="shared" si="5"/>
        <v>0</v>
      </c>
      <c r="S30" s="36">
        <f t="shared" si="6"/>
        <v>45.044999999999995</v>
      </c>
      <c r="T30" s="36">
        <f t="shared" si="7"/>
        <v>45.045000000000002</v>
      </c>
      <c r="U30" s="35">
        <f t="shared" si="8"/>
        <v>0</v>
      </c>
      <c r="V30" s="35">
        <f t="shared" si="9"/>
        <v>45.045000000000002</v>
      </c>
      <c r="W30" s="29">
        <v>45</v>
      </c>
      <c r="X30" s="29"/>
      <c r="Y30" s="29"/>
      <c r="Z30" s="29"/>
      <c r="AA30" s="29"/>
      <c r="AB30" s="29"/>
      <c r="AH30" s="69"/>
      <c r="AI30" s="69"/>
      <c r="AL30" s="40"/>
      <c r="AM30" s="40"/>
      <c r="AN30" s="40"/>
      <c r="AO30" s="59"/>
      <c r="AP30" s="59"/>
      <c r="AQ30" s="59"/>
      <c r="AR30" s="52"/>
    </row>
    <row r="31" spans="1:46" ht="5.0999999999999996" customHeight="1">
      <c r="A31" s="27"/>
      <c r="B31" s="27"/>
      <c r="D31" s="54"/>
      <c r="E31" s="27"/>
      <c r="F31" s="29"/>
      <c r="G31" s="29"/>
      <c r="H31" s="29"/>
      <c r="I31" s="29"/>
      <c r="J31" s="29"/>
      <c r="K31" s="32"/>
      <c r="L31" s="27"/>
      <c r="M31" s="27"/>
      <c r="N31" s="42"/>
      <c r="O31" s="27"/>
      <c r="P31" s="27"/>
      <c r="R31" s="60"/>
      <c r="S31" s="60"/>
      <c r="T31" s="60"/>
      <c r="U31" s="60"/>
      <c r="V31" s="35"/>
      <c r="W31" s="54"/>
      <c r="X31" s="54"/>
      <c r="Y31" s="54"/>
      <c r="Z31" s="54"/>
      <c r="AA31" s="54"/>
      <c r="AB31" s="54"/>
      <c r="AH31" s="26"/>
      <c r="AI31" s="26"/>
      <c r="AK31" s="26"/>
      <c r="AL31" s="40"/>
      <c r="AM31" s="40"/>
      <c r="AN31" s="40"/>
      <c r="AO31" s="40"/>
      <c r="AP31" s="40"/>
      <c r="AQ31" s="40"/>
      <c r="AR31" s="30"/>
      <c r="AS31" s="26"/>
      <c r="AT31" s="1"/>
    </row>
    <row r="32" spans="1:46">
      <c r="A32" s="27"/>
      <c r="B32" s="27"/>
      <c r="D32" s="27"/>
      <c r="E32" s="27"/>
      <c r="F32" s="29"/>
      <c r="G32" s="29"/>
      <c r="H32" s="29"/>
      <c r="I32" s="29"/>
      <c r="J32" s="29"/>
      <c r="K32" s="32"/>
      <c r="L32" s="27"/>
      <c r="M32" s="27"/>
      <c r="N32" s="42"/>
      <c r="O32" s="27"/>
      <c r="P32" s="27"/>
      <c r="R32" s="60"/>
      <c r="S32" s="60"/>
      <c r="T32" s="60"/>
      <c r="U32" s="60"/>
      <c r="V32" s="35"/>
      <c r="W32" s="54"/>
      <c r="X32" s="54"/>
      <c r="Y32" s="54"/>
      <c r="Z32" s="54"/>
      <c r="AA32" s="54"/>
      <c r="AB32" s="54"/>
      <c r="AH32" s="26"/>
      <c r="AI32" s="26"/>
      <c r="AK32" s="26"/>
      <c r="AL32" s="40"/>
      <c r="AM32" s="40"/>
      <c r="AN32" s="40"/>
      <c r="AO32" s="40"/>
      <c r="AP32" s="40"/>
      <c r="AQ32" s="40"/>
      <c r="AR32" s="30"/>
      <c r="AS32" s="26"/>
      <c r="AT32" s="1"/>
    </row>
    <row r="33" spans="1:46">
      <c r="C33" s="26" t="s">
        <v>142</v>
      </c>
      <c r="D33" s="27"/>
      <c r="E33" s="27"/>
      <c r="F33" s="29"/>
      <c r="G33" s="29"/>
      <c r="H33" s="29"/>
      <c r="I33" s="29"/>
      <c r="J33" s="29"/>
      <c r="K33" s="32"/>
      <c r="L33" s="27"/>
      <c r="M33" s="27"/>
      <c r="N33" s="42"/>
      <c r="O33" s="27"/>
      <c r="P33" s="27"/>
      <c r="Q33" s="54" t="str">
        <f>C33</f>
        <v>F35</v>
      </c>
      <c r="R33" s="60"/>
      <c r="S33" s="60"/>
      <c r="T33" s="60"/>
      <c r="U33" s="60"/>
      <c r="V33" s="35"/>
      <c r="W33" s="54"/>
      <c r="X33" s="54"/>
      <c r="Y33" s="54"/>
      <c r="Z33" s="54"/>
      <c r="AA33" s="54"/>
      <c r="AB33" s="54"/>
      <c r="AH33" s="26"/>
      <c r="AI33" s="26"/>
      <c r="AK33" s="26"/>
      <c r="AL33" s="40"/>
      <c r="AM33" s="40"/>
      <c r="AN33" s="40"/>
      <c r="AO33" s="38">
        <v>590</v>
      </c>
      <c r="AP33" s="38">
        <v>588</v>
      </c>
      <c r="AQ33" s="38">
        <v>545</v>
      </c>
      <c r="AR33" s="30"/>
      <c r="AS33" s="26"/>
      <c r="AT33" s="1"/>
    </row>
    <row r="34" spans="1:46">
      <c r="A34" s="1">
        <v>1</v>
      </c>
      <c r="B34" s="1">
        <v>1</v>
      </c>
      <c r="C34" s="1" t="s">
        <v>141</v>
      </c>
      <c r="D34" s="29" t="s">
        <v>91</v>
      </c>
      <c r="E34" s="29">
        <v>197</v>
      </c>
      <c r="F34" s="29"/>
      <c r="G34" s="29"/>
      <c r="H34" s="29"/>
      <c r="I34" s="29"/>
      <c r="J34" s="29"/>
      <c r="K34" s="32">
        <f t="shared" ref="K34:K42" si="10">IFERROR(LARGE(E34:J34,1),0)+IF($D$5&gt;=2,IFERROR(LARGE(E34:J34,2),0),0)+IF($D$5&gt;=3,IFERROR(LARGE(E34:J34,3),0),0)+IF($D$5&gt;=4,IFERROR(LARGE(E34:J34,4),0),0)+IF($D$5&gt;=5,IFERROR(LARGE(E34:J34,5),0),0)+IF($D$5&gt;=6,IFERROR(LARGE(E34:J34,6),0),0)</f>
        <v>197</v>
      </c>
      <c r="L34" s="32" t="s">
        <v>761</v>
      </c>
      <c r="M34" s="32" t="s">
        <v>602</v>
      </c>
      <c r="N34" s="33">
        <f t="shared" ref="N34:N42" si="11">K34+(ROW(K34)-ROW(K$6))/10000</f>
        <v>197.00280000000001</v>
      </c>
      <c r="O34" s="32">
        <f t="shared" ref="O34:O42" si="12">COUNT(E34:J34)</f>
        <v>1</v>
      </c>
      <c r="P34" s="32" t="str">
        <f t="shared" ref="P34:P42" ca="1" si="13">IF(AND(O34=1,OFFSET(D34,0,P$3)&gt;0),"Y",0)</f>
        <v>Y</v>
      </c>
      <c r="Q34" s="34" t="s">
        <v>142</v>
      </c>
      <c r="R34" s="35">
        <f t="shared" ref="R34:R42" si="14">1-(Q34=Q33)</f>
        <v>0</v>
      </c>
      <c r="S34" s="36">
        <f t="shared" ref="S34:S42" si="15">IFERROR(LARGE(E34:J34,1),0)*1.001+IF($D$5&gt;=2,IFERROR(LARGE(E34:J34,2),0),0)*1.0001+IF($D$5&gt;=3,IFERROR(LARGE(E34:J34,3),0),0)*1.00001+IF($D$5&gt;=4,IFERROR(LARGE(E34:J34,4),0),0)*1.000001+IF($D$5&gt;=5,IFERROR(LARGE(E34:J34,5),0),0)*1.0000001+IF($D$5&gt;=6,IFERROR(LARGE(E34:J34,6),0),0)*1.00000001</f>
        <v>197.19699999999997</v>
      </c>
      <c r="T34" s="36">
        <f t="shared" ref="T34:T42" si="16">K34+W34/1000+IF($D$5&gt;=2,X34/10000,0)+IF($D$5&gt;=3,Y34/100000,0)+IF($D$5&gt;=4,Z34/1000000,0)+IF($D$5&gt;=5,AA34/10000000,0)+IF($D$5&gt;=6,AB34/100000000,0)</f>
        <v>197.197</v>
      </c>
      <c r="U34" s="35">
        <f t="shared" ref="U34:U42" si="17">1-(S34=T34)</f>
        <v>0</v>
      </c>
      <c r="V34" s="35">
        <f t="shared" ref="V34:V42" si="18">K34+W34/1000+X34/10000+Y34/100000+Z34/1000000+AA34/10000000+AB34/100000000</f>
        <v>197.197</v>
      </c>
      <c r="W34" s="29">
        <v>197</v>
      </c>
      <c r="X34" s="29"/>
      <c r="Y34" s="29"/>
      <c r="Z34" s="29"/>
      <c r="AA34" s="29"/>
      <c r="AB34" s="29"/>
      <c r="AH34" s="26"/>
      <c r="AI34" s="26"/>
      <c r="AK34" s="26"/>
      <c r="AL34" s="40"/>
      <c r="AM34" s="40"/>
      <c r="AN34" s="40"/>
      <c r="AO34" s="59"/>
      <c r="AP34" s="59"/>
      <c r="AQ34" s="59"/>
      <c r="AR34" s="30"/>
      <c r="AS34" s="26"/>
      <c r="AT34" s="1"/>
    </row>
    <row r="35" spans="1:46">
      <c r="A35" s="1">
        <v>2</v>
      </c>
      <c r="B35" s="1">
        <v>2</v>
      </c>
      <c r="C35" s="1" t="s">
        <v>158</v>
      </c>
      <c r="D35" s="29" t="s">
        <v>75</v>
      </c>
      <c r="E35" s="29">
        <v>196</v>
      </c>
      <c r="F35" s="29"/>
      <c r="G35" s="29"/>
      <c r="H35" s="29"/>
      <c r="I35" s="29"/>
      <c r="J35" s="29"/>
      <c r="K35" s="32">
        <f t="shared" si="10"/>
        <v>196</v>
      </c>
      <c r="L35" s="32" t="s">
        <v>761</v>
      </c>
      <c r="M35" s="32" t="s">
        <v>603</v>
      </c>
      <c r="N35" s="33">
        <f t="shared" si="11"/>
        <v>196.00290000000001</v>
      </c>
      <c r="O35" s="32">
        <f t="shared" si="12"/>
        <v>1</v>
      </c>
      <c r="P35" s="32" t="str">
        <f t="shared" ca="1" si="13"/>
        <v>Y</v>
      </c>
      <c r="Q35" s="34" t="s">
        <v>142</v>
      </c>
      <c r="R35" s="35">
        <f t="shared" si="14"/>
        <v>0</v>
      </c>
      <c r="S35" s="36">
        <f t="shared" si="15"/>
        <v>196.19599999999997</v>
      </c>
      <c r="T35" s="36">
        <f t="shared" si="16"/>
        <v>196.196</v>
      </c>
      <c r="U35" s="35">
        <f t="shared" si="17"/>
        <v>0</v>
      </c>
      <c r="V35" s="35">
        <f t="shared" si="18"/>
        <v>196.196</v>
      </c>
      <c r="W35" s="29">
        <v>196</v>
      </c>
      <c r="X35" s="29"/>
      <c r="Y35" s="29"/>
      <c r="Z35" s="29"/>
      <c r="AA35" s="29"/>
      <c r="AB35" s="29"/>
      <c r="AH35" s="26"/>
      <c r="AI35" s="26"/>
      <c r="AK35" s="26"/>
      <c r="AL35" s="40"/>
      <c r="AM35" s="40"/>
      <c r="AN35" s="40"/>
      <c r="AO35" s="59"/>
      <c r="AP35" s="59"/>
      <c r="AQ35" s="59"/>
      <c r="AR35" s="30"/>
      <c r="AS35" s="26"/>
      <c r="AT35" s="1"/>
    </row>
    <row r="36" spans="1:46">
      <c r="A36" s="1">
        <v>3</v>
      </c>
      <c r="B36" s="1">
        <v>3</v>
      </c>
      <c r="C36" s="1" t="s">
        <v>219</v>
      </c>
      <c r="D36" s="29" t="s">
        <v>51</v>
      </c>
      <c r="E36" s="29">
        <v>187</v>
      </c>
      <c r="F36" s="29"/>
      <c r="G36" s="29"/>
      <c r="H36" s="29"/>
      <c r="I36" s="29"/>
      <c r="J36" s="29"/>
      <c r="K36" s="32">
        <f t="shared" si="10"/>
        <v>187</v>
      </c>
      <c r="L36" s="32" t="s">
        <v>761</v>
      </c>
      <c r="M36" s="32" t="s">
        <v>604</v>
      </c>
      <c r="N36" s="33">
        <f t="shared" si="11"/>
        <v>187.00299999999999</v>
      </c>
      <c r="O36" s="32">
        <f t="shared" si="12"/>
        <v>1</v>
      </c>
      <c r="P36" s="32" t="str">
        <f t="shared" ca="1" si="13"/>
        <v>Y</v>
      </c>
      <c r="Q36" s="34" t="s">
        <v>142</v>
      </c>
      <c r="R36" s="35">
        <f t="shared" si="14"/>
        <v>0</v>
      </c>
      <c r="S36" s="36">
        <f t="shared" si="15"/>
        <v>187.18699999999998</v>
      </c>
      <c r="T36" s="36">
        <f t="shared" si="16"/>
        <v>187.18700000000001</v>
      </c>
      <c r="U36" s="35">
        <f t="shared" si="17"/>
        <v>0</v>
      </c>
      <c r="V36" s="35">
        <f t="shared" si="18"/>
        <v>187.18700000000001</v>
      </c>
      <c r="W36" s="29">
        <v>187</v>
      </c>
      <c r="X36" s="29"/>
      <c r="Y36" s="29"/>
      <c r="Z36" s="29"/>
      <c r="AA36" s="29"/>
      <c r="AB36" s="29"/>
      <c r="AH36" s="26"/>
      <c r="AI36" s="26"/>
      <c r="AK36" s="26"/>
      <c r="AL36" s="40"/>
      <c r="AM36" s="40"/>
      <c r="AN36" s="40"/>
      <c r="AO36" s="59"/>
      <c r="AP36" s="59"/>
      <c r="AQ36" s="59"/>
      <c r="AR36" s="30"/>
      <c r="AS36" s="26"/>
      <c r="AT36" s="1"/>
    </row>
    <row r="37" spans="1:46">
      <c r="A37" s="1">
        <v>4</v>
      </c>
      <c r="B37" s="1">
        <v>4</v>
      </c>
      <c r="C37" s="1" t="s">
        <v>229</v>
      </c>
      <c r="D37" s="29" t="s">
        <v>69</v>
      </c>
      <c r="E37" s="29">
        <v>183</v>
      </c>
      <c r="F37" s="29"/>
      <c r="G37" s="29"/>
      <c r="H37" s="29"/>
      <c r="I37" s="29"/>
      <c r="J37" s="29"/>
      <c r="K37" s="32">
        <f t="shared" si="10"/>
        <v>183</v>
      </c>
      <c r="L37" s="32" t="s">
        <v>761</v>
      </c>
      <c r="M37" s="32"/>
      <c r="N37" s="33">
        <f t="shared" si="11"/>
        <v>183.00309999999999</v>
      </c>
      <c r="O37" s="32">
        <f t="shared" si="12"/>
        <v>1</v>
      </c>
      <c r="P37" s="32" t="str">
        <f t="shared" ca="1" si="13"/>
        <v>Y</v>
      </c>
      <c r="Q37" s="34" t="s">
        <v>142</v>
      </c>
      <c r="R37" s="35">
        <f t="shared" si="14"/>
        <v>0</v>
      </c>
      <c r="S37" s="36">
        <f t="shared" si="15"/>
        <v>183.18299999999999</v>
      </c>
      <c r="T37" s="36">
        <f t="shared" si="16"/>
        <v>183.18299999999999</v>
      </c>
      <c r="U37" s="35">
        <f t="shared" si="17"/>
        <v>0</v>
      </c>
      <c r="V37" s="35">
        <f t="shared" si="18"/>
        <v>183.18299999999999</v>
      </c>
      <c r="W37" s="29">
        <v>183</v>
      </c>
      <c r="X37" s="29"/>
      <c r="Y37" s="29"/>
      <c r="Z37" s="29"/>
      <c r="AA37" s="29"/>
      <c r="AB37" s="29"/>
      <c r="AH37" s="26"/>
      <c r="AI37" s="26"/>
      <c r="AK37" s="26"/>
      <c r="AL37" s="40"/>
      <c r="AM37" s="40"/>
      <c r="AN37" s="40"/>
      <c r="AO37" s="59"/>
      <c r="AP37" s="59"/>
      <c r="AQ37" s="59"/>
      <c r="AR37" s="30"/>
      <c r="AS37" s="26"/>
      <c r="AT37" s="1"/>
    </row>
    <row r="38" spans="1:46">
      <c r="A38" s="1">
        <v>5</v>
      </c>
      <c r="B38" s="1">
        <v>5</v>
      </c>
      <c r="C38" s="1" t="s">
        <v>353</v>
      </c>
      <c r="D38" s="29" t="s">
        <v>40</v>
      </c>
      <c r="E38" s="29">
        <v>147</v>
      </c>
      <c r="F38" s="29"/>
      <c r="G38" s="29"/>
      <c r="H38" s="29"/>
      <c r="I38" s="29"/>
      <c r="J38" s="29"/>
      <c r="K38" s="32">
        <f t="shared" si="10"/>
        <v>147</v>
      </c>
      <c r="L38" s="32" t="s">
        <v>761</v>
      </c>
      <c r="M38" s="32"/>
      <c r="N38" s="33">
        <f t="shared" si="11"/>
        <v>147.00319999999999</v>
      </c>
      <c r="O38" s="32">
        <f t="shared" si="12"/>
        <v>1</v>
      </c>
      <c r="P38" s="32" t="str">
        <f t="shared" ca="1" si="13"/>
        <v>Y</v>
      </c>
      <c r="Q38" s="34" t="s">
        <v>142</v>
      </c>
      <c r="R38" s="35">
        <f t="shared" si="14"/>
        <v>0</v>
      </c>
      <c r="S38" s="36">
        <f t="shared" si="15"/>
        <v>147.14699999999999</v>
      </c>
      <c r="T38" s="36">
        <f t="shared" si="16"/>
        <v>147.14699999999999</v>
      </c>
      <c r="U38" s="35">
        <f t="shared" si="17"/>
        <v>0</v>
      </c>
      <c r="V38" s="35">
        <f t="shared" si="18"/>
        <v>147.14699999999999</v>
      </c>
      <c r="W38" s="29">
        <v>147</v>
      </c>
      <c r="X38" s="29"/>
      <c r="Y38" s="29"/>
      <c r="Z38" s="29"/>
      <c r="AA38" s="29"/>
      <c r="AB38" s="29"/>
      <c r="AH38" s="26"/>
      <c r="AI38" s="26"/>
      <c r="AK38" s="26"/>
      <c r="AL38" s="40"/>
      <c r="AM38" s="40"/>
      <c r="AN38" s="40"/>
      <c r="AO38" s="59"/>
      <c r="AP38" s="59"/>
      <c r="AQ38" s="59"/>
      <c r="AR38" s="30"/>
      <c r="AS38" s="26"/>
      <c r="AT38" s="1"/>
    </row>
    <row r="39" spans="1:46">
      <c r="A39" s="1">
        <v>6</v>
      </c>
      <c r="B39" s="1">
        <v>6</v>
      </c>
      <c r="C39" s="1" t="s">
        <v>380</v>
      </c>
      <c r="D39" s="29" t="s">
        <v>88</v>
      </c>
      <c r="E39" s="29">
        <v>139</v>
      </c>
      <c r="F39" s="29"/>
      <c r="G39" s="29"/>
      <c r="H39" s="29"/>
      <c r="I39" s="29"/>
      <c r="J39" s="29"/>
      <c r="K39" s="32">
        <f t="shared" si="10"/>
        <v>139</v>
      </c>
      <c r="L39" s="32" t="s">
        <v>761</v>
      </c>
      <c r="M39" s="32"/>
      <c r="N39" s="33">
        <f t="shared" si="11"/>
        <v>139.0033</v>
      </c>
      <c r="O39" s="32">
        <f t="shared" si="12"/>
        <v>1</v>
      </c>
      <c r="P39" s="32" t="str">
        <f t="shared" ca="1" si="13"/>
        <v>Y</v>
      </c>
      <c r="Q39" s="34" t="s">
        <v>142</v>
      </c>
      <c r="R39" s="35">
        <f t="shared" si="14"/>
        <v>0</v>
      </c>
      <c r="S39" s="36">
        <f t="shared" si="15"/>
        <v>139.13899999999998</v>
      </c>
      <c r="T39" s="36">
        <f t="shared" si="16"/>
        <v>139.13900000000001</v>
      </c>
      <c r="U39" s="35">
        <f t="shared" si="17"/>
        <v>0</v>
      </c>
      <c r="V39" s="35">
        <f t="shared" si="18"/>
        <v>139.13900000000001</v>
      </c>
      <c r="W39" s="29">
        <v>139</v>
      </c>
      <c r="X39" s="29"/>
      <c r="Y39" s="29"/>
      <c r="Z39" s="29"/>
      <c r="AA39" s="29"/>
      <c r="AB39" s="29"/>
      <c r="AH39" s="26"/>
      <c r="AI39" s="26"/>
      <c r="AK39" s="26"/>
      <c r="AL39" s="40"/>
      <c r="AM39" s="40"/>
      <c r="AN39" s="40"/>
      <c r="AO39" s="59"/>
      <c r="AP39" s="59"/>
      <c r="AQ39" s="59"/>
      <c r="AR39" s="30"/>
      <c r="AS39" s="26"/>
      <c r="AT39" s="1"/>
    </row>
    <row r="40" spans="1:46">
      <c r="A40" s="1">
        <v>7</v>
      </c>
      <c r="B40" s="1">
        <v>7</v>
      </c>
      <c r="C40" s="1" t="s">
        <v>424</v>
      </c>
      <c r="D40" s="29" t="s">
        <v>91</v>
      </c>
      <c r="E40" s="29">
        <v>108</v>
      </c>
      <c r="F40" s="29"/>
      <c r="G40" s="29"/>
      <c r="H40" s="29"/>
      <c r="I40" s="29"/>
      <c r="J40" s="29"/>
      <c r="K40" s="32">
        <f t="shared" si="10"/>
        <v>108</v>
      </c>
      <c r="L40" s="32" t="s">
        <v>761</v>
      </c>
      <c r="M40" s="32"/>
      <c r="N40" s="33">
        <f t="shared" si="11"/>
        <v>108.0034</v>
      </c>
      <c r="O40" s="32">
        <f t="shared" si="12"/>
        <v>1</v>
      </c>
      <c r="P40" s="32" t="str">
        <f t="shared" ca="1" si="13"/>
        <v>Y</v>
      </c>
      <c r="Q40" s="34" t="s">
        <v>142</v>
      </c>
      <c r="R40" s="35">
        <f t="shared" si="14"/>
        <v>0</v>
      </c>
      <c r="S40" s="36">
        <f t="shared" si="15"/>
        <v>108.10799999999999</v>
      </c>
      <c r="T40" s="36">
        <f t="shared" si="16"/>
        <v>108.108</v>
      </c>
      <c r="U40" s="35">
        <f t="shared" si="17"/>
        <v>0</v>
      </c>
      <c r="V40" s="35">
        <f t="shared" si="18"/>
        <v>108.108</v>
      </c>
      <c r="W40" s="29">
        <v>108</v>
      </c>
      <c r="X40" s="29"/>
      <c r="Y40" s="29"/>
      <c r="Z40" s="29"/>
      <c r="AA40" s="29"/>
      <c r="AB40" s="29"/>
      <c r="AH40" s="26"/>
      <c r="AI40" s="26"/>
      <c r="AK40" s="26"/>
      <c r="AL40" s="40"/>
      <c r="AM40" s="40"/>
      <c r="AN40" s="40"/>
      <c r="AO40" s="59"/>
      <c r="AP40" s="59"/>
      <c r="AQ40" s="59"/>
      <c r="AR40" s="30"/>
      <c r="AS40" s="26"/>
      <c r="AT40" s="1"/>
    </row>
    <row r="41" spans="1:46">
      <c r="A41" s="1">
        <v>8</v>
      </c>
      <c r="B41" s="1">
        <v>8</v>
      </c>
      <c r="C41" s="1" t="s">
        <v>425</v>
      </c>
      <c r="D41" s="29" t="s">
        <v>316</v>
      </c>
      <c r="E41" s="29">
        <v>107</v>
      </c>
      <c r="F41" s="29"/>
      <c r="G41" s="29"/>
      <c r="H41" s="29"/>
      <c r="I41" s="29"/>
      <c r="J41" s="29"/>
      <c r="K41" s="32">
        <f t="shared" si="10"/>
        <v>107</v>
      </c>
      <c r="L41" s="32" t="s">
        <v>761</v>
      </c>
      <c r="M41" s="32"/>
      <c r="N41" s="33">
        <f t="shared" si="11"/>
        <v>107.0035</v>
      </c>
      <c r="O41" s="32">
        <f t="shared" si="12"/>
        <v>1</v>
      </c>
      <c r="P41" s="32" t="str">
        <f t="shared" ca="1" si="13"/>
        <v>Y</v>
      </c>
      <c r="Q41" s="34" t="s">
        <v>142</v>
      </c>
      <c r="R41" s="35">
        <f t="shared" si="14"/>
        <v>0</v>
      </c>
      <c r="S41" s="36">
        <f t="shared" si="15"/>
        <v>107.10699999999999</v>
      </c>
      <c r="T41" s="36">
        <f t="shared" si="16"/>
        <v>107.107</v>
      </c>
      <c r="U41" s="35">
        <f t="shared" si="17"/>
        <v>0</v>
      </c>
      <c r="V41" s="35">
        <f t="shared" si="18"/>
        <v>107.107</v>
      </c>
      <c r="W41" s="29">
        <v>107</v>
      </c>
      <c r="X41" s="29"/>
      <c r="Y41" s="29"/>
      <c r="Z41" s="29"/>
      <c r="AA41" s="29"/>
      <c r="AB41" s="29"/>
      <c r="AH41" s="26"/>
      <c r="AI41" s="26"/>
      <c r="AK41" s="26"/>
      <c r="AL41" s="40"/>
      <c r="AM41" s="40"/>
      <c r="AN41" s="40"/>
      <c r="AO41" s="59"/>
      <c r="AP41" s="59"/>
      <c r="AQ41" s="59"/>
      <c r="AR41" s="30"/>
      <c r="AS41" s="26"/>
      <c r="AT41" s="1"/>
    </row>
    <row r="42" spans="1:46">
      <c r="A42" s="1">
        <v>9</v>
      </c>
      <c r="B42" s="1">
        <v>9</v>
      </c>
      <c r="C42" s="1" t="s">
        <v>469</v>
      </c>
      <c r="D42" s="29" t="s">
        <v>32</v>
      </c>
      <c r="E42" s="29">
        <v>81</v>
      </c>
      <c r="F42" s="29"/>
      <c r="G42" s="29"/>
      <c r="H42" s="29"/>
      <c r="I42" s="29"/>
      <c r="J42" s="29"/>
      <c r="K42" s="32">
        <f t="shared" si="10"/>
        <v>81</v>
      </c>
      <c r="L42" s="32" t="s">
        <v>761</v>
      </c>
      <c r="M42" s="32"/>
      <c r="N42" s="33">
        <f t="shared" si="11"/>
        <v>81.003600000000006</v>
      </c>
      <c r="O42" s="32">
        <f t="shared" si="12"/>
        <v>1</v>
      </c>
      <c r="P42" s="32" t="str">
        <f t="shared" ca="1" si="13"/>
        <v>Y</v>
      </c>
      <c r="Q42" s="34" t="s">
        <v>142</v>
      </c>
      <c r="R42" s="35">
        <f t="shared" si="14"/>
        <v>0</v>
      </c>
      <c r="S42" s="36">
        <f t="shared" si="15"/>
        <v>81.080999999999989</v>
      </c>
      <c r="T42" s="36">
        <f t="shared" si="16"/>
        <v>81.081000000000003</v>
      </c>
      <c r="U42" s="35">
        <f t="shared" si="17"/>
        <v>0</v>
      </c>
      <c r="V42" s="35">
        <f t="shared" si="18"/>
        <v>81.081000000000003</v>
      </c>
      <c r="W42" s="29">
        <v>81</v>
      </c>
      <c r="X42" s="29"/>
      <c r="Y42" s="29"/>
      <c r="Z42" s="29"/>
      <c r="AA42" s="29"/>
      <c r="AB42" s="29"/>
      <c r="AH42" s="26"/>
      <c r="AI42" s="26"/>
      <c r="AK42" s="26"/>
      <c r="AL42" s="40"/>
      <c r="AM42" s="40"/>
      <c r="AN42" s="40"/>
      <c r="AO42" s="59"/>
      <c r="AP42" s="59"/>
      <c r="AQ42" s="59"/>
      <c r="AR42" s="30"/>
      <c r="AS42" s="26"/>
      <c r="AT42" s="1"/>
    </row>
    <row r="43" spans="1:46" ht="3" customHeight="1">
      <c r="A43" s="27"/>
      <c r="B43" s="27"/>
      <c r="D43" s="27"/>
      <c r="E43" s="27"/>
      <c r="F43" s="29"/>
      <c r="G43" s="29"/>
      <c r="H43" s="29"/>
      <c r="I43" s="29"/>
      <c r="J43" s="29"/>
      <c r="K43" s="32"/>
      <c r="L43" s="27"/>
      <c r="M43" s="27"/>
      <c r="N43" s="42"/>
      <c r="O43" s="27"/>
      <c r="P43" s="27"/>
      <c r="R43" s="60"/>
      <c r="S43" s="60"/>
      <c r="T43" s="60"/>
      <c r="U43" s="60"/>
      <c r="V43" s="35"/>
      <c r="W43" s="54"/>
      <c r="X43" s="54"/>
      <c r="Y43" s="54"/>
      <c r="Z43" s="54"/>
      <c r="AA43" s="54"/>
      <c r="AB43" s="54"/>
      <c r="AH43" s="26"/>
      <c r="AI43" s="26"/>
      <c r="AK43" s="26"/>
      <c r="AL43" s="40"/>
      <c r="AM43" s="40"/>
      <c r="AN43" s="40"/>
      <c r="AO43" s="40"/>
      <c r="AP43" s="40"/>
      <c r="AQ43" s="40"/>
      <c r="AR43" s="30"/>
      <c r="AS43" s="26"/>
      <c r="AT43" s="1"/>
    </row>
    <row r="44" spans="1:46">
      <c r="A44" s="27"/>
      <c r="B44" s="27"/>
      <c r="D44" s="27"/>
      <c r="E44" s="27"/>
      <c r="F44" s="29"/>
      <c r="G44" s="29"/>
      <c r="H44" s="29"/>
      <c r="I44" s="29"/>
      <c r="J44" s="29"/>
      <c r="K44" s="32"/>
      <c r="L44" s="27"/>
      <c r="M44" s="27"/>
      <c r="N44" s="42"/>
      <c r="O44" s="27"/>
      <c r="P44" s="27"/>
      <c r="R44" s="60"/>
      <c r="S44" s="60"/>
      <c r="T44" s="60"/>
      <c r="U44" s="60"/>
      <c r="V44" s="35"/>
      <c r="W44" s="54"/>
      <c r="X44" s="54"/>
      <c r="Y44" s="54"/>
      <c r="Z44" s="54"/>
      <c r="AA44" s="54"/>
      <c r="AB44" s="54"/>
      <c r="AH44" s="26"/>
      <c r="AI44" s="26"/>
      <c r="AK44" s="26"/>
      <c r="AL44" s="40"/>
      <c r="AM44" s="40"/>
      <c r="AN44" s="40"/>
      <c r="AO44" s="40"/>
      <c r="AP44" s="40"/>
      <c r="AQ44" s="40"/>
      <c r="AR44" s="30"/>
      <c r="AS44" s="26"/>
      <c r="AT44" s="1"/>
    </row>
    <row r="45" spans="1:46">
      <c r="C45" s="26" t="s">
        <v>193</v>
      </c>
      <c r="D45" s="27"/>
      <c r="E45" s="27"/>
      <c r="F45" s="27"/>
      <c r="G45" s="27"/>
      <c r="H45" s="27"/>
      <c r="I45" s="27"/>
      <c r="J45" s="27"/>
      <c r="K45" s="32"/>
      <c r="L45" s="27"/>
      <c r="M45" s="27"/>
      <c r="N45" s="42"/>
      <c r="O45" s="27"/>
      <c r="P45" s="27"/>
      <c r="Q45" s="54" t="str">
        <f>C45</f>
        <v>F40</v>
      </c>
      <c r="R45" s="60"/>
      <c r="S45" s="60"/>
      <c r="T45" s="60"/>
      <c r="U45" s="60"/>
      <c r="V45" s="35"/>
      <c r="W45" s="27"/>
      <c r="X45" s="54"/>
      <c r="Y45" s="54"/>
      <c r="Z45" s="54"/>
      <c r="AA45" s="54"/>
      <c r="AB45" s="54"/>
      <c r="AH45" s="26"/>
      <c r="AI45" s="26"/>
      <c r="AK45" s="26"/>
      <c r="AL45" s="40"/>
      <c r="AM45" s="40"/>
      <c r="AN45" s="40"/>
      <c r="AO45" s="38">
        <v>580</v>
      </c>
      <c r="AP45" s="38">
        <v>574</v>
      </c>
      <c r="AQ45" s="38">
        <v>571</v>
      </c>
      <c r="AR45" s="30"/>
      <c r="AS45" s="26"/>
      <c r="AT45" s="1"/>
    </row>
    <row r="46" spans="1:46">
      <c r="A46" s="1">
        <v>1</v>
      </c>
      <c r="B46" s="1">
        <v>1</v>
      </c>
      <c r="C46" s="1" t="s">
        <v>192</v>
      </c>
      <c r="D46" s="29" t="s">
        <v>69</v>
      </c>
      <c r="E46" s="29">
        <v>193</v>
      </c>
      <c r="F46" s="27"/>
      <c r="G46" s="27"/>
      <c r="H46" s="27"/>
      <c r="I46" s="27"/>
      <c r="J46" s="27"/>
      <c r="K46" s="32">
        <f t="shared" ref="K46:K65" si="19">IFERROR(LARGE(E46:J46,1),0)+IF($D$5&gt;=2,IFERROR(LARGE(E46:J46,2),0),0)+IF($D$5&gt;=3,IFERROR(LARGE(E46:J46,3),0),0)+IF($D$5&gt;=4,IFERROR(LARGE(E46:J46,4),0),0)+IF($D$5&gt;=5,IFERROR(LARGE(E46:J46,5),0),0)+IF($D$5&gt;=6,IFERROR(LARGE(E46:J46,6),0),0)</f>
        <v>193</v>
      </c>
      <c r="L46" s="32" t="s">
        <v>761</v>
      </c>
      <c r="M46" s="32" t="s">
        <v>194</v>
      </c>
      <c r="N46" s="33">
        <f t="shared" ref="N46:N65" si="20">K46+(ROW(K46)-ROW(K$6))/10000</f>
        <v>193.00399999999999</v>
      </c>
      <c r="O46" s="32">
        <f t="shared" ref="O46:O65" si="21">COUNT(E46:J46)</f>
        <v>1</v>
      </c>
      <c r="P46" s="32" t="str">
        <f t="shared" ref="P46:P65" ca="1" si="22">IF(AND(O46=1,OFFSET(D46,0,P$3)&gt;0),"Y",0)</f>
        <v>Y</v>
      </c>
      <c r="Q46" s="34" t="s">
        <v>193</v>
      </c>
      <c r="R46" s="35">
        <f t="shared" ref="R46:R65" si="23">1-(Q46=Q45)</f>
        <v>0</v>
      </c>
      <c r="S46" s="36">
        <f t="shared" ref="S46:S65" si="24">IFERROR(LARGE(E46:J46,1),0)*1.001+IF($D$5&gt;=2,IFERROR(LARGE(E46:J46,2),0),0)*1.0001+IF($D$5&gt;=3,IFERROR(LARGE(E46:J46,3),0),0)*1.00001+IF($D$5&gt;=4,IFERROR(LARGE(E46:J46,4),0),0)*1.000001+IF($D$5&gt;=5,IFERROR(LARGE(E46:J46,5),0),0)*1.0000001+IF($D$5&gt;=6,IFERROR(LARGE(E46:J46,6),0),0)*1.00000001</f>
        <v>193.19299999999998</v>
      </c>
      <c r="T46" s="36">
        <f t="shared" ref="T46:T65" si="25">K46+W46/1000+IF($D$5&gt;=2,X46/10000,0)+IF($D$5&gt;=3,Y46/100000,0)+IF($D$5&gt;=4,Z46/1000000,0)+IF($D$5&gt;=5,AA46/10000000,0)+IF($D$5&gt;=6,AB46/100000000,0)</f>
        <v>193.19300000000001</v>
      </c>
      <c r="U46" s="35">
        <f t="shared" ref="U46:U65" si="26">1-(S46=T46)</f>
        <v>0</v>
      </c>
      <c r="V46" s="35">
        <f t="shared" ref="V46:V65" si="27">K46+W46/1000+X46/10000+Y46/100000+Z46/1000000+AA46/10000000+AB46/100000000</f>
        <v>193.19300000000001</v>
      </c>
      <c r="W46" s="29">
        <v>193</v>
      </c>
      <c r="X46" s="27"/>
      <c r="Y46" s="27"/>
      <c r="Z46" s="27"/>
      <c r="AA46" s="27"/>
      <c r="AB46" s="27"/>
      <c r="AH46" s="26"/>
      <c r="AI46" s="26"/>
      <c r="AK46" s="26"/>
      <c r="AL46" s="40"/>
      <c r="AM46" s="40"/>
      <c r="AN46" s="40"/>
      <c r="AO46" s="59"/>
      <c r="AP46" s="59"/>
      <c r="AQ46" s="59"/>
      <c r="AR46" s="30"/>
      <c r="AS46" s="26"/>
      <c r="AT46" s="1"/>
    </row>
    <row r="47" spans="1:46">
      <c r="A47" s="1">
        <v>2</v>
      </c>
      <c r="B47" s="1">
        <v>2</v>
      </c>
      <c r="C47" s="1" t="s">
        <v>215</v>
      </c>
      <c r="D47" s="29" t="s">
        <v>110</v>
      </c>
      <c r="E47" s="29">
        <v>188</v>
      </c>
      <c r="F47" s="27"/>
      <c r="G47" s="27"/>
      <c r="H47" s="27"/>
      <c r="I47" s="27"/>
      <c r="J47" s="27"/>
      <c r="K47" s="32">
        <f t="shared" si="19"/>
        <v>188</v>
      </c>
      <c r="L47" s="32" t="s">
        <v>761</v>
      </c>
      <c r="M47" s="32" t="s">
        <v>222</v>
      </c>
      <c r="N47" s="33">
        <f t="shared" si="20"/>
        <v>188.00409999999999</v>
      </c>
      <c r="O47" s="32">
        <f t="shared" si="21"/>
        <v>1</v>
      </c>
      <c r="P47" s="32" t="str">
        <f t="shared" ca="1" si="22"/>
        <v>Y</v>
      </c>
      <c r="Q47" s="34" t="s">
        <v>193</v>
      </c>
      <c r="R47" s="35">
        <f t="shared" si="23"/>
        <v>0</v>
      </c>
      <c r="S47" s="36">
        <f t="shared" si="24"/>
        <v>188.18799999999999</v>
      </c>
      <c r="T47" s="36">
        <f t="shared" si="25"/>
        <v>188.18799999999999</v>
      </c>
      <c r="U47" s="35">
        <f t="shared" si="26"/>
        <v>0</v>
      </c>
      <c r="V47" s="35">
        <f t="shared" si="27"/>
        <v>188.18799999999999</v>
      </c>
      <c r="W47" s="29">
        <v>188</v>
      </c>
      <c r="X47" s="27"/>
      <c r="Y47" s="27"/>
      <c r="Z47" s="27"/>
      <c r="AA47" s="27"/>
      <c r="AB47" s="27"/>
      <c r="AH47" s="26"/>
      <c r="AI47" s="26"/>
      <c r="AK47" s="26"/>
      <c r="AL47" s="40"/>
      <c r="AM47" s="40"/>
      <c r="AN47" s="40"/>
      <c r="AO47" s="59"/>
      <c r="AP47" s="59"/>
      <c r="AQ47" s="59"/>
      <c r="AR47" s="30"/>
      <c r="AS47" s="26"/>
      <c r="AT47" s="1"/>
    </row>
    <row r="48" spans="1:46">
      <c r="A48" s="1">
        <v>3</v>
      </c>
      <c r="B48" s="1">
        <v>3</v>
      </c>
      <c r="C48" s="1" t="s">
        <v>221</v>
      </c>
      <c r="D48" s="29" t="s">
        <v>69</v>
      </c>
      <c r="E48" s="29">
        <v>185</v>
      </c>
      <c r="F48" s="27"/>
      <c r="G48" s="27"/>
      <c r="H48" s="27"/>
      <c r="I48" s="27"/>
      <c r="J48" s="27"/>
      <c r="K48" s="32">
        <f t="shared" si="19"/>
        <v>185</v>
      </c>
      <c r="L48" s="32" t="s">
        <v>761</v>
      </c>
      <c r="M48" s="32" t="s">
        <v>605</v>
      </c>
      <c r="N48" s="33">
        <f t="shared" si="20"/>
        <v>185.0042</v>
      </c>
      <c r="O48" s="32">
        <f t="shared" si="21"/>
        <v>1</v>
      </c>
      <c r="P48" s="32" t="str">
        <f t="shared" ca="1" si="22"/>
        <v>Y</v>
      </c>
      <c r="Q48" s="34" t="s">
        <v>193</v>
      </c>
      <c r="R48" s="35">
        <f t="shared" si="23"/>
        <v>0</v>
      </c>
      <c r="S48" s="36">
        <f t="shared" si="24"/>
        <v>185.18499999999997</v>
      </c>
      <c r="T48" s="36">
        <f t="shared" si="25"/>
        <v>185.185</v>
      </c>
      <c r="U48" s="35">
        <f t="shared" si="26"/>
        <v>0</v>
      </c>
      <c r="V48" s="35">
        <f t="shared" si="27"/>
        <v>185.185</v>
      </c>
      <c r="W48" s="29">
        <v>185</v>
      </c>
      <c r="X48" s="27"/>
      <c r="Y48" s="27"/>
      <c r="Z48" s="27"/>
      <c r="AA48" s="27"/>
      <c r="AB48" s="27"/>
      <c r="AH48" s="26"/>
      <c r="AI48" s="26"/>
      <c r="AK48" s="26"/>
      <c r="AL48" s="40"/>
      <c r="AM48" s="40"/>
      <c r="AN48" s="40"/>
      <c r="AO48" s="59"/>
      <c r="AP48" s="59"/>
      <c r="AQ48" s="59"/>
      <c r="AR48" s="30"/>
      <c r="AS48" s="26"/>
      <c r="AT48" s="1"/>
    </row>
    <row r="49" spans="1:46">
      <c r="A49" s="1">
        <v>4</v>
      </c>
      <c r="B49" s="1">
        <v>4</v>
      </c>
      <c r="C49" s="1" t="s">
        <v>228</v>
      </c>
      <c r="D49" s="29" t="s">
        <v>32</v>
      </c>
      <c r="E49" s="29">
        <v>184</v>
      </c>
      <c r="F49" s="27"/>
      <c r="G49" s="27"/>
      <c r="H49" s="27"/>
      <c r="I49" s="27"/>
      <c r="J49" s="27"/>
      <c r="K49" s="32">
        <f t="shared" si="19"/>
        <v>184</v>
      </c>
      <c r="L49" s="32" t="s">
        <v>761</v>
      </c>
      <c r="M49" s="32"/>
      <c r="N49" s="33">
        <f t="shared" si="20"/>
        <v>184.0043</v>
      </c>
      <c r="O49" s="32">
        <f t="shared" si="21"/>
        <v>1</v>
      </c>
      <c r="P49" s="32" t="str">
        <f t="shared" ca="1" si="22"/>
        <v>Y</v>
      </c>
      <c r="Q49" s="34" t="s">
        <v>193</v>
      </c>
      <c r="R49" s="35">
        <f t="shared" si="23"/>
        <v>0</v>
      </c>
      <c r="S49" s="36">
        <f t="shared" si="24"/>
        <v>184.18399999999997</v>
      </c>
      <c r="T49" s="36">
        <f t="shared" si="25"/>
        <v>184.184</v>
      </c>
      <c r="U49" s="35">
        <f t="shared" si="26"/>
        <v>0</v>
      </c>
      <c r="V49" s="35">
        <f t="shared" si="27"/>
        <v>184.184</v>
      </c>
      <c r="W49" s="29">
        <v>184</v>
      </c>
      <c r="X49" s="27"/>
      <c r="Y49" s="27"/>
      <c r="Z49" s="27"/>
      <c r="AA49" s="27"/>
      <c r="AB49" s="27"/>
      <c r="AH49" s="26"/>
      <c r="AI49" s="26"/>
      <c r="AK49" s="26"/>
      <c r="AL49" s="40"/>
      <c r="AM49" s="40"/>
      <c r="AN49" s="40"/>
      <c r="AO49" s="59"/>
      <c r="AP49" s="59"/>
      <c r="AQ49" s="59"/>
      <c r="AR49" s="30"/>
      <c r="AS49" s="26"/>
      <c r="AT49" s="1"/>
    </row>
    <row r="50" spans="1:46">
      <c r="A50" s="1">
        <v>5</v>
      </c>
      <c r="B50" s="1">
        <v>5</v>
      </c>
      <c r="C50" s="1" t="s">
        <v>273</v>
      </c>
      <c r="D50" s="29" t="s">
        <v>157</v>
      </c>
      <c r="E50" s="29">
        <v>175</v>
      </c>
      <c r="F50" s="27"/>
      <c r="G50" s="27"/>
      <c r="H50" s="27"/>
      <c r="I50" s="27"/>
      <c r="J50" s="27"/>
      <c r="K50" s="32">
        <f t="shared" si="19"/>
        <v>175</v>
      </c>
      <c r="L50" s="32" t="s">
        <v>761</v>
      </c>
      <c r="M50" s="32"/>
      <c r="N50" s="33">
        <f t="shared" si="20"/>
        <v>175.0044</v>
      </c>
      <c r="O50" s="32">
        <f t="shared" si="21"/>
        <v>1</v>
      </c>
      <c r="P50" s="32" t="str">
        <f t="shared" ca="1" si="22"/>
        <v>Y</v>
      </c>
      <c r="Q50" s="34" t="s">
        <v>193</v>
      </c>
      <c r="R50" s="35">
        <f t="shared" si="23"/>
        <v>0</v>
      </c>
      <c r="S50" s="36">
        <f t="shared" si="24"/>
        <v>175.17499999999998</v>
      </c>
      <c r="T50" s="36">
        <f t="shared" si="25"/>
        <v>175.17500000000001</v>
      </c>
      <c r="U50" s="35">
        <f t="shared" si="26"/>
        <v>0</v>
      </c>
      <c r="V50" s="35">
        <f t="shared" si="27"/>
        <v>175.17500000000001</v>
      </c>
      <c r="W50" s="29">
        <v>175</v>
      </c>
      <c r="X50" s="27"/>
      <c r="Y50" s="27"/>
      <c r="Z50" s="27"/>
      <c r="AA50" s="27"/>
      <c r="AB50" s="27"/>
      <c r="AH50" s="26"/>
      <c r="AI50" s="26"/>
      <c r="AK50" s="26"/>
      <c r="AL50" s="40"/>
      <c r="AM50" s="40"/>
      <c r="AN50" s="40"/>
      <c r="AO50" s="59"/>
      <c r="AP50" s="59"/>
      <c r="AQ50" s="59"/>
      <c r="AR50" s="30"/>
      <c r="AS50" s="26"/>
      <c r="AT50" s="1"/>
    </row>
    <row r="51" spans="1:46">
      <c r="A51" s="1">
        <v>6</v>
      </c>
      <c r="B51" s="1">
        <v>6</v>
      </c>
      <c r="C51" s="1" t="s">
        <v>274</v>
      </c>
      <c r="D51" s="29" t="s">
        <v>91</v>
      </c>
      <c r="E51" s="29">
        <v>174</v>
      </c>
      <c r="F51" s="27"/>
      <c r="G51" s="27"/>
      <c r="H51" s="27"/>
      <c r="I51" s="27"/>
      <c r="J51" s="27"/>
      <c r="K51" s="32">
        <f t="shared" si="19"/>
        <v>174</v>
      </c>
      <c r="L51" s="32" t="s">
        <v>761</v>
      </c>
      <c r="M51" s="32"/>
      <c r="N51" s="33">
        <f t="shared" si="20"/>
        <v>174.00450000000001</v>
      </c>
      <c r="O51" s="32">
        <f t="shared" si="21"/>
        <v>1</v>
      </c>
      <c r="P51" s="32" t="str">
        <f t="shared" ca="1" si="22"/>
        <v>Y</v>
      </c>
      <c r="Q51" s="34" t="s">
        <v>193</v>
      </c>
      <c r="R51" s="35">
        <f t="shared" si="23"/>
        <v>0</v>
      </c>
      <c r="S51" s="36">
        <f t="shared" si="24"/>
        <v>174.17399999999998</v>
      </c>
      <c r="T51" s="36">
        <f t="shared" si="25"/>
        <v>174.17400000000001</v>
      </c>
      <c r="U51" s="35">
        <f t="shared" si="26"/>
        <v>0</v>
      </c>
      <c r="V51" s="35">
        <f t="shared" si="27"/>
        <v>174.17400000000001</v>
      </c>
      <c r="W51" s="29">
        <v>174</v>
      </c>
      <c r="X51" s="27"/>
      <c r="Y51" s="27"/>
      <c r="Z51" s="27"/>
      <c r="AA51" s="27"/>
      <c r="AB51" s="27"/>
      <c r="AH51" s="26"/>
      <c r="AI51" s="26"/>
      <c r="AK51" s="26"/>
      <c r="AL51" s="40"/>
      <c r="AM51" s="40"/>
      <c r="AN51" s="40"/>
      <c r="AO51" s="59"/>
      <c r="AP51" s="59"/>
      <c r="AQ51" s="59"/>
      <c r="AR51" s="30"/>
      <c r="AS51" s="26"/>
      <c r="AT51" s="1"/>
    </row>
    <row r="52" spans="1:46">
      <c r="A52" s="1">
        <v>7</v>
      </c>
      <c r="B52" s="1">
        <v>7</v>
      </c>
      <c r="C52" s="1" t="s">
        <v>277</v>
      </c>
      <c r="D52" s="29" t="s">
        <v>40</v>
      </c>
      <c r="E52" s="29">
        <v>173</v>
      </c>
      <c r="F52" s="27"/>
      <c r="G52" s="27"/>
      <c r="H52" s="27"/>
      <c r="I52" s="27"/>
      <c r="J52" s="27"/>
      <c r="K52" s="32">
        <f t="shared" si="19"/>
        <v>173</v>
      </c>
      <c r="L52" s="32" t="s">
        <v>761</v>
      </c>
      <c r="M52" s="32"/>
      <c r="N52" s="33">
        <f t="shared" si="20"/>
        <v>173.00460000000001</v>
      </c>
      <c r="O52" s="32">
        <f t="shared" si="21"/>
        <v>1</v>
      </c>
      <c r="P52" s="32" t="str">
        <f t="shared" ca="1" si="22"/>
        <v>Y</v>
      </c>
      <c r="Q52" s="34" t="s">
        <v>193</v>
      </c>
      <c r="R52" s="35">
        <f t="shared" si="23"/>
        <v>0</v>
      </c>
      <c r="S52" s="36">
        <f t="shared" si="24"/>
        <v>173.17299999999997</v>
      </c>
      <c r="T52" s="36">
        <f t="shared" si="25"/>
        <v>173.173</v>
      </c>
      <c r="U52" s="35">
        <f t="shared" si="26"/>
        <v>0</v>
      </c>
      <c r="V52" s="35">
        <f t="shared" si="27"/>
        <v>173.173</v>
      </c>
      <c r="W52" s="29">
        <v>173</v>
      </c>
      <c r="X52" s="27"/>
      <c r="Y52" s="27"/>
      <c r="Z52" s="27"/>
      <c r="AA52" s="27"/>
      <c r="AB52" s="27"/>
      <c r="AH52" s="26"/>
      <c r="AI52" s="26"/>
      <c r="AK52" s="26"/>
      <c r="AL52" s="40"/>
      <c r="AM52" s="40"/>
      <c r="AN52" s="40"/>
      <c r="AO52" s="59"/>
      <c r="AP52" s="59"/>
      <c r="AQ52" s="59"/>
      <c r="AR52" s="30"/>
      <c r="AS52" s="26"/>
      <c r="AT52" s="1"/>
    </row>
    <row r="53" spans="1:46">
      <c r="A53" s="1">
        <v>8</v>
      </c>
      <c r="B53" s="1">
        <v>8</v>
      </c>
      <c r="C53" s="1" t="s">
        <v>288</v>
      </c>
      <c r="D53" s="29" t="s">
        <v>32</v>
      </c>
      <c r="E53" s="29">
        <v>168</v>
      </c>
      <c r="F53" s="27"/>
      <c r="G53" s="27"/>
      <c r="H53" s="27"/>
      <c r="I53" s="27"/>
      <c r="J53" s="27"/>
      <c r="K53" s="32">
        <f t="shared" si="19"/>
        <v>168</v>
      </c>
      <c r="L53" s="32" t="s">
        <v>761</v>
      </c>
      <c r="M53" s="32"/>
      <c r="N53" s="33">
        <f t="shared" si="20"/>
        <v>168.00470000000001</v>
      </c>
      <c r="O53" s="32">
        <f t="shared" si="21"/>
        <v>1</v>
      </c>
      <c r="P53" s="32" t="str">
        <f t="shared" ca="1" si="22"/>
        <v>Y</v>
      </c>
      <c r="Q53" s="34" t="s">
        <v>193</v>
      </c>
      <c r="R53" s="35">
        <f t="shared" si="23"/>
        <v>0</v>
      </c>
      <c r="S53" s="36">
        <f t="shared" si="24"/>
        <v>168.16799999999998</v>
      </c>
      <c r="T53" s="36">
        <f t="shared" si="25"/>
        <v>168.16800000000001</v>
      </c>
      <c r="U53" s="35">
        <f t="shared" si="26"/>
        <v>0</v>
      </c>
      <c r="V53" s="35">
        <f t="shared" si="27"/>
        <v>168.16800000000001</v>
      </c>
      <c r="W53" s="29">
        <v>168</v>
      </c>
      <c r="X53" s="27"/>
      <c r="Y53" s="27"/>
      <c r="Z53" s="27"/>
      <c r="AA53" s="27"/>
      <c r="AB53" s="27"/>
      <c r="AH53" s="26"/>
      <c r="AI53" s="26"/>
      <c r="AK53" s="26"/>
      <c r="AL53" s="40"/>
      <c r="AM53" s="40"/>
      <c r="AN53" s="40"/>
      <c r="AO53" s="59"/>
      <c r="AP53" s="59"/>
      <c r="AQ53" s="59"/>
      <c r="AR53" s="30"/>
      <c r="AS53" s="26"/>
      <c r="AT53" s="1"/>
    </row>
    <row r="54" spans="1:46">
      <c r="A54" s="1">
        <v>9</v>
      </c>
      <c r="B54" s="1">
        <v>9</v>
      </c>
      <c r="C54" s="1" t="s">
        <v>292</v>
      </c>
      <c r="D54" s="29" t="s">
        <v>75</v>
      </c>
      <c r="E54" s="29">
        <v>167</v>
      </c>
      <c r="F54" s="27"/>
      <c r="G54" s="27"/>
      <c r="H54" s="27"/>
      <c r="I54" s="27"/>
      <c r="J54" s="27"/>
      <c r="K54" s="32">
        <f t="shared" si="19"/>
        <v>167</v>
      </c>
      <c r="L54" s="32" t="s">
        <v>761</v>
      </c>
      <c r="M54" s="32"/>
      <c r="N54" s="33">
        <f t="shared" si="20"/>
        <v>167.00479999999999</v>
      </c>
      <c r="O54" s="32">
        <f t="shared" si="21"/>
        <v>1</v>
      </c>
      <c r="P54" s="32" t="str">
        <f t="shared" ca="1" si="22"/>
        <v>Y</v>
      </c>
      <c r="Q54" s="34" t="s">
        <v>193</v>
      </c>
      <c r="R54" s="35">
        <f t="shared" si="23"/>
        <v>0</v>
      </c>
      <c r="S54" s="36">
        <f t="shared" si="24"/>
        <v>167.16699999999997</v>
      </c>
      <c r="T54" s="36">
        <f t="shared" si="25"/>
        <v>167.167</v>
      </c>
      <c r="U54" s="35">
        <f t="shared" si="26"/>
        <v>0</v>
      </c>
      <c r="V54" s="35">
        <f t="shared" si="27"/>
        <v>167.167</v>
      </c>
      <c r="W54" s="29">
        <v>167</v>
      </c>
      <c r="X54" s="27"/>
      <c r="Y54" s="27"/>
      <c r="Z54" s="27"/>
      <c r="AA54" s="27"/>
      <c r="AB54" s="27"/>
      <c r="AH54" s="26"/>
      <c r="AI54" s="26"/>
      <c r="AK54" s="26"/>
      <c r="AL54" s="40"/>
      <c r="AM54" s="40"/>
      <c r="AN54" s="40"/>
      <c r="AO54" s="59"/>
      <c r="AP54" s="59"/>
      <c r="AQ54" s="59"/>
      <c r="AR54" s="30"/>
      <c r="AS54" s="26"/>
      <c r="AT54" s="1"/>
    </row>
    <row r="55" spans="1:46">
      <c r="A55" s="1">
        <v>10</v>
      </c>
      <c r="B55" s="1">
        <v>10</v>
      </c>
      <c r="C55" s="1" t="s">
        <v>293</v>
      </c>
      <c r="D55" s="29" t="s">
        <v>59</v>
      </c>
      <c r="E55" s="29">
        <v>166</v>
      </c>
      <c r="F55" s="27"/>
      <c r="G55" s="27"/>
      <c r="H55" s="27"/>
      <c r="I55" s="27"/>
      <c r="J55" s="27"/>
      <c r="K55" s="32">
        <f t="shared" si="19"/>
        <v>166</v>
      </c>
      <c r="L55" s="32">
        <v>0</v>
      </c>
      <c r="M55" s="32"/>
      <c r="N55" s="33">
        <f t="shared" si="20"/>
        <v>166.00489999999999</v>
      </c>
      <c r="O55" s="32">
        <f t="shared" si="21"/>
        <v>1</v>
      </c>
      <c r="P55" s="32" t="str">
        <f t="shared" ca="1" si="22"/>
        <v>Y</v>
      </c>
      <c r="Q55" s="34" t="s">
        <v>193</v>
      </c>
      <c r="R55" s="35">
        <f t="shared" si="23"/>
        <v>0</v>
      </c>
      <c r="S55" s="36">
        <f t="shared" si="24"/>
        <v>166.16599999999997</v>
      </c>
      <c r="T55" s="36">
        <f t="shared" si="25"/>
        <v>166.166</v>
      </c>
      <c r="U55" s="35">
        <f t="shared" si="26"/>
        <v>0</v>
      </c>
      <c r="V55" s="35">
        <f t="shared" si="27"/>
        <v>166.166</v>
      </c>
      <c r="W55" s="29">
        <v>166</v>
      </c>
      <c r="X55" s="27"/>
      <c r="Y55" s="27"/>
      <c r="Z55" s="27"/>
      <c r="AA55" s="27"/>
      <c r="AB55" s="27"/>
      <c r="AH55" s="26"/>
      <c r="AI55" s="26"/>
      <c r="AK55" s="26"/>
      <c r="AL55" s="40"/>
      <c r="AM55" s="40"/>
      <c r="AN55" s="40"/>
      <c r="AO55" s="59"/>
      <c r="AP55" s="59"/>
      <c r="AQ55" s="59"/>
      <c r="AR55" s="30"/>
      <c r="AS55" s="26"/>
      <c r="AT55" s="1"/>
    </row>
    <row r="56" spans="1:46">
      <c r="A56" s="1">
        <v>11</v>
      </c>
      <c r="B56" s="1">
        <v>11</v>
      </c>
      <c r="C56" s="1" t="s">
        <v>294</v>
      </c>
      <c r="D56" s="29" t="s">
        <v>40</v>
      </c>
      <c r="E56" s="29">
        <v>165</v>
      </c>
      <c r="F56" s="27"/>
      <c r="G56" s="27"/>
      <c r="H56" s="27"/>
      <c r="I56" s="27"/>
      <c r="J56" s="27"/>
      <c r="K56" s="32">
        <f t="shared" si="19"/>
        <v>165</v>
      </c>
      <c r="L56" s="32" t="s">
        <v>761</v>
      </c>
      <c r="M56" s="32"/>
      <c r="N56" s="33">
        <f t="shared" si="20"/>
        <v>165.005</v>
      </c>
      <c r="O56" s="32">
        <f t="shared" si="21"/>
        <v>1</v>
      </c>
      <c r="P56" s="32" t="str">
        <f t="shared" ca="1" si="22"/>
        <v>Y</v>
      </c>
      <c r="Q56" s="34" t="s">
        <v>193</v>
      </c>
      <c r="R56" s="35">
        <f t="shared" si="23"/>
        <v>0</v>
      </c>
      <c r="S56" s="36">
        <f t="shared" si="24"/>
        <v>165.16499999999999</v>
      </c>
      <c r="T56" s="36">
        <f t="shared" si="25"/>
        <v>165.16499999999999</v>
      </c>
      <c r="U56" s="35">
        <f t="shared" si="26"/>
        <v>0</v>
      </c>
      <c r="V56" s="35">
        <f t="shared" si="27"/>
        <v>165.16499999999999</v>
      </c>
      <c r="W56" s="29">
        <v>165</v>
      </c>
      <c r="X56" s="27"/>
      <c r="Y56" s="27"/>
      <c r="Z56" s="27"/>
      <c r="AA56" s="27"/>
      <c r="AB56" s="27"/>
      <c r="AH56" s="26"/>
      <c r="AI56" s="26"/>
      <c r="AK56" s="26"/>
      <c r="AL56" s="40"/>
      <c r="AM56" s="40"/>
      <c r="AN56" s="40"/>
      <c r="AO56" s="59"/>
      <c r="AP56" s="59"/>
      <c r="AQ56" s="59"/>
      <c r="AR56" s="30"/>
      <c r="AS56" s="26"/>
      <c r="AT56" s="1"/>
    </row>
    <row r="57" spans="1:46">
      <c r="A57" s="1">
        <v>12</v>
      </c>
      <c r="B57" s="1">
        <v>12</v>
      </c>
      <c r="C57" s="1" t="s">
        <v>313</v>
      </c>
      <c r="D57" s="29" t="s">
        <v>32</v>
      </c>
      <c r="E57" s="29">
        <v>160</v>
      </c>
      <c r="F57" s="27"/>
      <c r="G57" s="27"/>
      <c r="H57" s="27"/>
      <c r="I57" s="27"/>
      <c r="J57" s="27"/>
      <c r="K57" s="32">
        <f t="shared" si="19"/>
        <v>160</v>
      </c>
      <c r="L57" s="32" t="s">
        <v>761</v>
      </c>
      <c r="M57" s="32"/>
      <c r="N57" s="33">
        <f t="shared" si="20"/>
        <v>160.0051</v>
      </c>
      <c r="O57" s="32">
        <f t="shared" si="21"/>
        <v>1</v>
      </c>
      <c r="P57" s="32" t="str">
        <f t="shared" ca="1" si="22"/>
        <v>Y</v>
      </c>
      <c r="Q57" s="34" t="s">
        <v>193</v>
      </c>
      <c r="R57" s="35">
        <f t="shared" si="23"/>
        <v>0</v>
      </c>
      <c r="S57" s="36">
        <f t="shared" si="24"/>
        <v>160.15999999999997</v>
      </c>
      <c r="T57" s="36">
        <f t="shared" si="25"/>
        <v>160.16</v>
      </c>
      <c r="U57" s="35">
        <f t="shared" si="26"/>
        <v>0</v>
      </c>
      <c r="V57" s="35">
        <f t="shared" si="27"/>
        <v>160.16</v>
      </c>
      <c r="W57" s="29">
        <v>160</v>
      </c>
      <c r="X57" s="27"/>
      <c r="Y57" s="27"/>
      <c r="Z57" s="27"/>
      <c r="AA57" s="27"/>
      <c r="AB57" s="27"/>
      <c r="AH57" s="26"/>
      <c r="AI57" s="26"/>
      <c r="AK57" s="26"/>
      <c r="AL57" s="40"/>
      <c r="AM57" s="40"/>
      <c r="AN57" s="40"/>
      <c r="AO57" s="59"/>
      <c r="AP57" s="59"/>
      <c r="AQ57" s="59"/>
      <c r="AR57" s="30"/>
      <c r="AS57" s="26"/>
      <c r="AT57" s="1"/>
    </row>
    <row r="58" spans="1:46">
      <c r="A58" s="1">
        <v>13</v>
      </c>
      <c r="B58" s="1">
        <v>13</v>
      </c>
      <c r="C58" s="1" t="s">
        <v>323</v>
      </c>
      <c r="D58" s="29" t="s">
        <v>88</v>
      </c>
      <c r="E58" s="29">
        <v>158</v>
      </c>
      <c r="F58" s="27"/>
      <c r="G58" s="27"/>
      <c r="H58" s="27"/>
      <c r="I58" s="27"/>
      <c r="J58" s="27"/>
      <c r="K58" s="32">
        <f t="shared" si="19"/>
        <v>158</v>
      </c>
      <c r="L58" s="32" t="s">
        <v>761</v>
      </c>
      <c r="M58" s="32"/>
      <c r="N58" s="33">
        <f t="shared" si="20"/>
        <v>158.0052</v>
      </c>
      <c r="O58" s="32">
        <f t="shared" si="21"/>
        <v>1</v>
      </c>
      <c r="P58" s="32" t="str">
        <f t="shared" ca="1" si="22"/>
        <v>Y</v>
      </c>
      <c r="Q58" s="34" t="s">
        <v>193</v>
      </c>
      <c r="R58" s="35">
        <f t="shared" si="23"/>
        <v>0</v>
      </c>
      <c r="S58" s="36">
        <f t="shared" si="24"/>
        <v>158.15799999999999</v>
      </c>
      <c r="T58" s="36">
        <f t="shared" si="25"/>
        <v>158.15799999999999</v>
      </c>
      <c r="U58" s="35">
        <f t="shared" si="26"/>
        <v>0</v>
      </c>
      <c r="V58" s="35">
        <f t="shared" si="27"/>
        <v>158.15799999999999</v>
      </c>
      <c r="W58" s="29">
        <v>158</v>
      </c>
      <c r="X58" s="27"/>
      <c r="Y58" s="27"/>
      <c r="Z58" s="27"/>
      <c r="AA58" s="27"/>
      <c r="AB58" s="27"/>
      <c r="AH58" s="26"/>
      <c r="AI58" s="26"/>
      <c r="AK58" s="26"/>
      <c r="AL58" s="40"/>
      <c r="AM58" s="40"/>
      <c r="AN58" s="40"/>
      <c r="AO58" s="59"/>
      <c r="AP58" s="59"/>
      <c r="AQ58" s="59"/>
      <c r="AR58" s="30"/>
      <c r="AS58" s="26"/>
      <c r="AT58" s="1"/>
    </row>
    <row r="59" spans="1:46">
      <c r="A59" s="1">
        <v>14</v>
      </c>
      <c r="B59" s="1">
        <v>14</v>
      </c>
      <c r="C59" s="1" t="s">
        <v>339</v>
      </c>
      <c r="D59" s="29" t="s">
        <v>32</v>
      </c>
      <c r="E59" s="29">
        <v>153</v>
      </c>
      <c r="F59" s="27"/>
      <c r="G59" s="27"/>
      <c r="H59" s="27"/>
      <c r="I59" s="27"/>
      <c r="J59" s="27"/>
      <c r="K59" s="32">
        <f t="shared" si="19"/>
        <v>153</v>
      </c>
      <c r="L59" s="32" t="s">
        <v>761</v>
      </c>
      <c r="M59" s="32"/>
      <c r="N59" s="33">
        <f t="shared" si="20"/>
        <v>153.00530000000001</v>
      </c>
      <c r="O59" s="32">
        <f t="shared" si="21"/>
        <v>1</v>
      </c>
      <c r="P59" s="32" t="str">
        <f t="shared" ca="1" si="22"/>
        <v>Y</v>
      </c>
      <c r="Q59" s="34" t="s">
        <v>193</v>
      </c>
      <c r="R59" s="35">
        <f t="shared" si="23"/>
        <v>0</v>
      </c>
      <c r="S59" s="36">
        <f t="shared" si="24"/>
        <v>153.15299999999999</v>
      </c>
      <c r="T59" s="36">
        <f t="shared" si="25"/>
        <v>153.15299999999999</v>
      </c>
      <c r="U59" s="35">
        <f t="shared" si="26"/>
        <v>0</v>
      </c>
      <c r="V59" s="35">
        <f t="shared" si="27"/>
        <v>153.15299999999999</v>
      </c>
      <c r="W59" s="29">
        <v>153</v>
      </c>
      <c r="X59" s="27"/>
      <c r="Y59" s="27"/>
      <c r="Z59" s="27"/>
      <c r="AA59" s="27"/>
      <c r="AB59" s="27"/>
      <c r="AH59" s="26"/>
      <c r="AI59" s="26"/>
      <c r="AK59" s="26"/>
      <c r="AL59" s="40"/>
      <c r="AM59" s="40"/>
      <c r="AN59" s="40"/>
      <c r="AO59" s="59"/>
      <c r="AP59" s="59"/>
      <c r="AQ59" s="59"/>
      <c r="AR59" s="30"/>
      <c r="AS59" s="26"/>
      <c r="AT59" s="1"/>
    </row>
    <row r="60" spans="1:46">
      <c r="A60" s="1">
        <v>15</v>
      </c>
      <c r="B60" s="1">
        <v>15</v>
      </c>
      <c r="C60" s="1" t="s">
        <v>390</v>
      </c>
      <c r="D60" s="29" t="s">
        <v>69</v>
      </c>
      <c r="E60" s="29">
        <v>131</v>
      </c>
      <c r="F60" s="27"/>
      <c r="G60" s="27"/>
      <c r="H60" s="27"/>
      <c r="I60" s="27"/>
      <c r="J60" s="27"/>
      <c r="K60" s="32">
        <f t="shared" si="19"/>
        <v>131</v>
      </c>
      <c r="L60" s="32" t="s">
        <v>761</v>
      </c>
      <c r="M60" s="32"/>
      <c r="N60" s="33">
        <f t="shared" si="20"/>
        <v>131.00540000000001</v>
      </c>
      <c r="O60" s="32">
        <f t="shared" si="21"/>
        <v>1</v>
      </c>
      <c r="P60" s="32" t="str">
        <f t="shared" ca="1" si="22"/>
        <v>Y</v>
      </c>
      <c r="Q60" s="34" t="s">
        <v>193</v>
      </c>
      <c r="R60" s="35">
        <f t="shared" si="23"/>
        <v>0</v>
      </c>
      <c r="S60" s="36">
        <f t="shared" si="24"/>
        <v>131.13099999999997</v>
      </c>
      <c r="T60" s="36">
        <f t="shared" si="25"/>
        <v>131.131</v>
      </c>
      <c r="U60" s="35">
        <f t="shared" si="26"/>
        <v>0</v>
      </c>
      <c r="V60" s="35">
        <f t="shared" si="27"/>
        <v>131.131</v>
      </c>
      <c r="W60" s="29">
        <v>131</v>
      </c>
      <c r="X60" s="27"/>
      <c r="Y60" s="27"/>
      <c r="Z60" s="27"/>
      <c r="AA60" s="27"/>
      <c r="AB60" s="27"/>
      <c r="AH60" s="26"/>
      <c r="AI60" s="26"/>
      <c r="AK60" s="26"/>
      <c r="AL60" s="40"/>
      <c r="AM60" s="40"/>
      <c r="AN60" s="40"/>
      <c r="AO60" s="59"/>
      <c r="AP60" s="59"/>
      <c r="AQ60" s="59"/>
      <c r="AR60" s="30"/>
      <c r="AS60" s="26"/>
      <c r="AT60" s="1"/>
    </row>
    <row r="61" spans="1:46">
      <c r="A61" s="1">
        <v>16</v>
      </c>
      <c r="B61" s="1">
        <v>16</v>
      </c>
      <c r="C61" s="1" t="s">
        <v>428</v>
      </c>
      <c r="D61" s="29" t="s">
        <v>116</v>
      </c>
      <c r="E61" s="29">
        <v>104</v>
      </c>
      <c r="F61" s="27"/>
      <c r="G61" s="27"/>
      <c r="H61" s="27"/>
      <c r="I61" s="27"/>
      <c r="J61" s="27"/>
      <c r="K61" s="32">
        <f t="shared" si="19"/>
        <v>104</v>
      </c>
      <c r="L61" s="32" t="s">
        <v>761</v>
      </c>
      <c r="M61" s="32"/>
      <c r="N61" s="33">
        <f t="shared" si="20"/>
        <v>104.0055</v>
      </c>
      <c r="O61" s="32">
        <f t="shared" si="21"/>
        <v>1</v>
      </c>
      <c r="P61" s="32" t="str">
        <f t="shared" ca="1" si="22"/>
        <v>Y</v>
      </c>
      <c r="Q61" s="34" t="s">
        <v>193</v>
      </c>
      <c r="R61" s="35">
        <f t="shared" si="23"/>
        <v>0</v>
      </c>
      <c r="S61" s="36">
        <f t="shared" si="24"/>
        <v>104.10399999999998</v>
      </c>
      <c r="T61" s="36">
        <f t="shared" si="25"/>
        <v>104.104</v>
      </c>
      <c r="U61" s="35">
        <f t="shared" si="26"/>
        <v>0</v>
      </c>
      <c r="V61" s="35">
        <f t="shared" si="27"/>
        <v>104.104</v>
      </c>
      <c r="W61" s="29">
        <v>104</v>
      </c>
      <c r="X61" s="27"/>
      <c r="Y61" s="27"/>
      <c r="Z61" s="27"/>
      <c r="AA61" s="27"/>
      <c r="AB61" s="27"/>
      <c r="AH61" s="26"/>
      <c r="AI61" s="26"/>
      <c r="AK61" s="26"/>
      <c r="AL61" s="40"/>
      <c r="AM61" s="40"/>
      <c r="AN61" s="40"/>
      <c r="AO61" s="59"/>
      <c r="AP61" s="59"/>
      <c r="AQ61" s="59"/>
      <c r="AR61" s="30"/>
      <c r="AS61" s="26"/>
      <c r="AT61" s="1"/>
    </row>
    <row r="62" spans="1:46">
      <c r="A62" s="1">
        <v>17</v>
      </c>
      <c r="B62" s="1">
        <v>17</v>
      </c>
      <c r="C62" s="1" t="s">
        <v>455</v>
      </c>
      <c r="D62" s="29" t="s">
        <v>116</v>
      </c>
      <c r="E62" s="29">
        <v>88</v>
      </c>
      <c r="F62" s="27"/>
      <c r="G62" s="27"/>
      <c r="H62" s="27"/>
      <c r="I62" s="27"/>
      <c r="J62" s="27"/>
      <c r="K62" s="32">
        <f t="shared" si="19"/>
        <v>88</v>
      </c>
      <c r="L62" s="32" t="s">
        <v>761</v>
      </c>
      <c r="M62" s="32"/>
      <c r="N62" s="33">
        <f t="shared" si="20"/>
        <v>88.005600000000001</v>
      </c>
      <c r="O62" s="32">
        <f t="shared" si="21"/>
        <v>1</v>
      </c>
      <c r="P62" s="32" t="str">
        <f t="shared" ca="1" si="22"/>
        <v>Y</v>
      </c>
      <c r="Q62" s="34" t="s">
        <v>193</v>
      </c>
      <c r="R62" s="35">
        <f t="shared" si="23"/>
        <v>0</v>
      </c>
      <c r="S62" s="36">
        <f t="shared" si="24"/>
        <v>88.087999999999994</v>
      </c>
      <c r="T62" s="36">
        <f t="shared" si="25"/>
        <v>88.087999999999994</v>
      </c>
      <c r="U62" s="35">
        <f t="shared" si="26"/>
        <v>0</v>
      </c>
      <c r="V62" s="35">
        <f t="shared" si="27"/>
        <v>88.087999999999994</v>
      </c>
      <c r="W62" s="29">
        <v>88</v>
      </c>
      <c r="X62" s="27"/>
      <c r="Y62" s="27"/>
      <c r="Z62" s="27"/>
      <c r="AA62" s="27"/>
      <c r="AB62" s="27"/>
      <c r="AH62" s="26"/>
      <c r="AI62" s="26"/>
      <c r="AK62" s="26"/>
      <c r="AL62" s="40"/>
      <c r="AM62" s="40"/>
      <c r="AN62" s="40"/>
      <c r="AO62" s="59"/>
      <c r="AP62" s="59"/>
      <c r="AQ62" s="59"/>
      <c r="AR62" s="30"/>
      <c r="AS62" s="26"/>
      <c r="AT62" s="1"/>
    </row>
    <row r="63" spans="1:46">
      <c r="A63" s="1">
        <v>18</v>
      </c>
      <c r="B63" s="1">
        <v>18</v>
      </c>
      <c r="C63" s="1" t="s">
        <v>480</v>
      </c>
      <c r="D63" s="29" t="s">
        <v>75</v>
      </c>
      <c r="E63" s="29">
        <v>76</v>
      </c>
      <c r="F63" s="27"/>
      <c r="G63" s="27"/>
      <c r="H63" s="27"/>
      <c r="I63" s="27"/>
      <c r="J63" s="27"/>
      <c r="K63" s="32">
        <f t="shared" si="19"/>
        <v>76</v>
      </c>
      <c r="L63" s="32" t="s">
        <v>761</v>
      </c>
      <c r="M63" s="32"/>
      <c r="N63" s="33">
        <f t="shared" si="20"/>
        <v>76.005700000000004</v>
      </c>
      <c r="O63" s="32">
        <f t="shared" si="21"/>
        <v>1</v>
      </c>
      <c r="P63" s="32" t="str">
        <f t="shared" ca="1" si="22"/>
        <v>Y</v>
      </c>
      <c r="Q63" s="34" t="s">
        <v>193</v>
      </c>
      <c r="R63" s="35">
        <f t="shared" si="23"/>
        <v>0</v>
      </c>
      <c r="S63" s="36">
        <f t="shared" si="24"/>
        <v>76.075999999999993</v>
      </c>
      <c r="T63" s="36">
        <f t="shared" si="25"/>
        <v>76.075999999999993</v>
      </c>
      <c r="U63" s="35">
        <f t="shared" si="26"/>
        <v>0</v>
      </c>
      <c r="V63" s="35">
        <f t="shared" si="27"/>
        <v>76.075999999999993</v>
      </c>
      <c r="W63" s="29">
        <v>76</v>
      </c>
      <c r="X63" s="27"/>
      <c r="Y63" s="27"/>
      <c r="Z63" s="27"/>
      <c r="AA63" s="27"/>
      <c r="AB63" s="27"/>
      <c r="AH63" s="26"/>
      <c r="AI63" s="26"/>
      <c r="AK63" s="26"/>
      <c r="AL63" s="40"/>
      <c r="AM63" s="40"/>
      <c r="AN63" s="40"/>
      <c r="AO63" s="59"/>
      <c r="AP63" s="59"/>
      <c r="AQ63" s="59"/>
      <c r="AR63" s="30"/>
      <c r="AS63" s="26"/>
      <c r="AT63" s="1"/>
    </row>
    <row r="64" spans="1:46">
      <c r="A64" s="1">
        <v>19</v>
      </c>
      <c r="B64" s="1">
        <v>19</v>
      </c>
      <c r="C64" s="1" t="s">
        <v>492</v>
      </c>
      <c r="D64" s="29" t="s">
        <v>40</v>
      </c>
      <c r="E64" s="29">
        <v>66</v>
      </c>
      <c r="F64" s="27"/>
      <c r="G64" s="27"/>
      <c r="H64" s="27"/>
      <c r="I64" s="27"/>
      <c r="J64" s="27"/>
      <c r="K64" s="32">
        <f t="shared" si="19"/>
        <v>66</v>
      </c>
      <c r="L64" s="32" t="s">
        <v>761</v>
      </c>
      <c r="M64" s="32"/>
      <c r="N64" s="33">
        <f t="shared" si="20"/>
        <v>66.005799999999994</v>
      </c>
      <c r="O64" s="32">
        <f t="shared" si="21"/>
        <v>1</v>
      </c>
      <c r="P64" s="32" t="str">
        <f t="shared" ca="1" si="22"/>
        <v>Y</v>
      </c>
      <c r="Q64" s="34" t="s">
        <v>193</v>
      </c>
      <c r="R64" s="35">
        <f t="shared" si="23"/>
        <v>0</v>
      </c>
      <c r="S64" s="36">
        <f t="shared" si="24"/>
        <v>66.065999999999988</v>
      </c>
      <c r="T64" s="36">
        <f t="shared" si="25"/>
        <v>66.066000000000003</v>
      </c>
      <c r="U64" s="35">
        <f t="shared" si="26"/>
        <v>0</v>
      </c>
      <c r="V64" s="35">
        <f t="shared" si="27"/>
        <v>66.066000000000003</v>
      </c>
      <c r="W64" s="29">
        <v>66</v>
      </c>
      <c r="X64" s="27"/>
      <c r="Y64" s="27"/>
      <c r="Z64" s="27"/>
      <c r="AA64" s="27"/>
      <c r="AB64" s="27"/>
      <c r="AH64" s="26"/>
      <c r="AI64" s="26"/>
      <c r="AK64" s="26"/>
      <c r="AL64" s="40"/>
      <c r="AM64" s="40"/>
      <c r="AN64" s="40"/>
      <c r="AO64" s="59"/>
      <c r="AP64" s="59"/>
      <c r="AQ64" s="59"/>
      <c r="AR64" s="30"/>
      <c r="AS64" s="26"/>
      <c r="AT64" s="1"/>
    </row>
    <row r="65" spans="1:46">
      <c r="A65" s="1">
        <v>20</v>
      </c>
      <c r="B65" s="1">
        <v>20</v>
      </c>
      <c r="C65" s="1" t="s">
        <v>510</v>
      </c>
      <c r="D65" s="29" t="s">
        <v>69</v>
      </c>
      <c r="E65" s="29">
        <v>50</v>
      </c>
      <c r="F65" s="27"/>
      <c r="G65" s="27"/>
      <c r="H65" s="27"/>
      <c r="I65" s="27"/>
      <c r="J65" s="27"/>
      <c r="K65" s="32">
        <f t="shared" si="19"/>
        <v>50</v>
      </c>
      <c r="L65" s="32" t="s">
        <v>761</v>
      </c>
      <c r="M65" s="32"/>
      <c r="N65" s="33">
        <f t="shared" si="20"/>
        <v>50.005899999999997</v>
      </c>
      <c r="O65" s="32">
        <f t="shared" si="21"/>
        <v>1</v>
      </c>
      <c r="P65" s="32" t="str">
        <f t="shared" ca="1" si="22"/>
        <v>Y</v>
      </c>
      <c r="Q65" s="34" t="s">
        <v>193</v>
      </c>
      <c r="R65" s="35">
        <f t="shared" si="23"/>
        <v>0</v>
      </c>
      <c r="S65" s="36">
        <f t="shared" si="24"/>
        <v>50.05</v>
      </c>
      <c r="T65" s="36">
        <f t="shared" si="25"/>
        <v>50.05</v>
      </c>
      <c r="U65" s="35">
        <f t="shared" si="26"/>
        <v>0</v>
      </c>
      <c r="V65" s="35">
        <f t="shared" si="27"/>
        <v>50.05</v>
      </c>
      <c r="W65" s="29">
        <v>50</v>
      </c>
      <c r="X65" s="27"/>
      <c r="Y65" s="27"/>
      <c r="Z65" s="27"/>
      <c r="AA65" s="27"/>
      <c r="AB65" s="27"/>
      <c r="AH65" s="26"/>
      <c r="AI65" s="26"/>
      <c r="AK65" s="26"/>
      <c r="AL65" s="40"/>
      <c r="AM65" s="40"/>
      <c r="AN65" s="40"/>
      <c r="AO65" s="59"/>
      <c r="AP65" s="59"/>
      <c r="AQ65" s="59"/>
      <c r="AR65" s="30"/>
      <c r="AS65" s="26"/>
      <c r="AT65" s="1"/>
    </row>
    <row r="66" spans="1:46" ht="5.0999999999999996" customHeight="1">
      <c r="A66" s="27"/>
      <c r="B66" s="27"/>
      <c r="D66" s="54"/>
      <c r="E66" s="54"/>
      <c r="F66" s="54"/>
      <c r="G66" s="54"/>
      <c r="H66" s="54"/>
      <c r="I66" s="54"/>
      <c r="J66" s="54"/>
      <c r="K66" s="32"/>
      <c r="L66" s="27"/>
      <c r="M66" s="27"/>
      <c r="N66" s="42"/>
      <c r="O66" s="27"/>
      <c r="P66" s="27"/>
      <c r="R66" s="63"/>
      <c r="S66" s="63"/>
      <c r="T66" s="63"/>
      <c r="U66" s="63"/>
      <c r="V66" s="35"/>
      <c r="W66" s="27"/>
      <c r="X66" s="27"/>
      <c r="Y66" s="27"/>
      <c r="Z66" s="27"/>
      <c r="AA66" s="27"/>
      <c r="AB66" s="27"/>
      <c r="AH66" s="26"/>
      <c r="AI66" s="26"/>
      <c r="AK66" s="26"/>
      <c r="AL66" s="40"/>
      <c r="AM66" s="40"/>
      <c r="AN66" s="40"/>
      <c r="AO66" s="40"/>
      <c r="AP66" s="40"/>
      <c r="AQ66" s="40"/>
      <c r="AR66" s="30"/>
      <c r="AS66" s="26"/>
      <c r="AT66" s="1"/>
    </row>
    <row r="67" spans="1:46">
      <c r="D67" s="27"/>
      <c r="E67" s="27"/>
      <c r="F67" s="27"/>
      <c r="G67" s="27"/>
      <c r="H67" s="27"/>
      <c r="I67" s="27"/>
      <c r="J67" s="27"/>
      <c r="K67" s="32"/>
      <c r="L67" s="27"/>
      <c r="M67" s="27"/>
      <c r="N67" s="42"/>
      <c r="O67" s="27"/>
      <c r="P67" s="27"/>
      <c r="R67" s="60"/>
      <c r="S67" s="60"/>
      <c r="T67" s="60"/>
      <c r="U67" s="60"/>
      <c r="V67" s="35"/>
      <c r="W67" s="54"/>
      <c r="X67" s="54"/>
      <c r="Y67" s="54"/>
      <c r="Z67" s="54"/>
      <c r="AA67" s="54"/>
      <c r="AB67" s="54"/>
      <c r="AH67" s="26"/>
      <c r="AI67" s="26"/>
      <c r="AK67" s="26"/>
      <c r="AL67" s="40"/>
      <c r="AM67" s="40"/>
      <c r="AN67" s="40"/>
      <c r="AO67" s="40"/>
      <c r="AP67" s="40"/>
      <c r="AQ67" s="40"/>
      <c r="AR67" s="30"/>
      <c r="AS67" s="26"/>
      <c r="AT67" s="1"/>
    </row>
    <row r="68" spans="1:46">
      <c r="C68" s="26" t="s">
        <v>207</v>
      </c>
      <c r="D68" s="27"/>
      <c r="E68" s="27"/>
      <c r="F68" s="27"/>
      <c r="G68" s="27"/>
      <c r="H68" s="27"/>
      <c r="I68" s="27"/>
      <c r="J68" s="27"/>
      <c r="K68" s="32"/>
      <c r="L68" s="27"/>
      <c r="M68" s="27"/>
      <c r="N68" s="42"/>
      <c r="O68" s="27"/>
      <c r="P68" s="27"/>
      <c r="Q68" s="54" t="str">
        <f>C68</f>
        <v>F45</v>
      </c>
      <c r="R68" s="60"/>
      <c r="S68" s="60"/>
      <c r="T68" s="60"/>
      <c r="U68" s="60"/>
      <c r="V68" s="35"/>
      <c r="W68" s="27"/>
      <c r="X68" s="54"/>
      <c r="Y68" s="54"/>
      <c r="Z68" s="54"/>
      <c r="AA68" s="54"/>
      <c r="AB68" s="54"/>
      <c r="AH68" s="26"/>
      <c r="AI68" s="26"/>
      <c r="AK68" s="26"/>
      <c r="AL68" s="40"/>
      <c r="AM68" s="40"/>
      <c r="AN68" s="40"/>
      <c r="AO68" s="38">
        <v>586</v>
      </c>
      <c r="AP68" s="38">
        <v>572</v>
      </c>
      <c r="AQ68" s="38">
        <v>556</v>
      </c>
      <c r="AR68" s="30"/>
      <c r="AS68" s="26"/>
      <c r="AT68" s="1"/>
    </row>
    <row r="69" spans="1:46">
      <c r="A69" s="1">
        <v>1</v>
      </c>
      <c r="B69" s="1">
        <v>1</v>
      </c>
      <c r="C69" s="1" t="s">
        <v>206</v>
      </c>
      <c r="D69" s="29" t="s">
        <v>32</v>
      </c>
      <c r="E69" s="29">
        <v>190</v>
      </c>
      <c r="F69" s="27"/>
      <c r="G69" s="27"/>
      <c r="H69" s="27"/>
      <c r="I69" s="27"/>
      <c r="J69" s="27"/>
      <c r="K69" s="32">
        <f t="shared" ref="K69:K91" si="28">IFERROR(LARGE(E69:J69,1),0)+IF($D$5&gt;=2,IFERROR(LARGE(E69:J69,2),0),0)+IF($D$5&gt;=3,IFERROR(LARGE(E69:J69,3),0),0)+IF($D$5&gt;=4,IFERROR(LARGE(E69:J69,4),0),0)+IF($D$5&gt;=5,IFERROR(LARGE(E69:J69,5),0),0)+IF($D$5&gt;=6,IFERROR(LARGE(E69:J69,6),0),0)</f>
        <v>190</v>
      </c>
      <c r="L69" s="32" t="s">
        <v>761</v>
      </c>
      <c r="M69" s="32" t="s">
        <v>606</v>
      </c>
      <c r="N69" s="33">
        <f t="shared" ref="N69:N91" si="29">K69+(ROW(K69)-ROW(K$6))/10000</f>
        <v>190.00630000000001</v>
      </c>
      <c r="O69" s="32">
        <f t="shared" ref="O69:O91" si="30">COUNT(E69:J69)</f>
        <v>1</v>
      </c>
      <c r="P69" s="32" t="str">
        <f t="shared" ref="P69:P91" ca="1" si="31">IF(AND(O69=1,OFFSET(D69,0,P$3)&gt;0),"Y",0)</f>
        <v>Y</v>
      </c>
      <c r="Q69" s="34" t="s">
        <v>207</v>
      </c>
      <c r="R69" s="35">
        <f t="shared" ref="R69:R91" si="32">1-(Q69=Q68)</f>
        <v>0</v>
      </c>
      <c r="S69" s="36">
        <f t="shared" ref="S69:S91" si="33">IFERROR(LARGE(E69:J69,1),0)*1.001+IF($D$5&gt;=2,IFERROR(LARGE(E69:J69,2),0),0)*1.0001+IF($D$5&gt;=3,IFERROR(LARGE(E69:J69,3),0),0)*1.00001+IF($D$5&gt;=4,IFERROR(LARGE(E69:J69,4),0),0)*1.000001+IF($D$5&gt;=5,IFERROR(LARGE(E69:J69,5),0),0)*1.0000001+IF($D$5&gt;=6,IFERROR(LARGE(E69:J69,6),0),0)*1.00000001</f>
        <v>190.18999999999997</v>
      </c>
      <c r="T69" s="36">
        <f t="shared" ref="T69:T91" si="34">K69+W69/1000+IF($D$5&gt;=2,X69/10000,0)+IF($D$5&gt;=3,Y69/100000,0)+IF($D$5&gt;=4,Z69/1000000,0)+IF($D$5&gt;=5,AA69/10000000,0)+IF($D$5&gt;=6,AB69/100000000,0)</f>
        <v>190.19</v>
      </c>
      <c r="U69" s="35">
        <f t="shared" ref="U69:U91" si="35">1-(S69=T69)</f>
        <v>0</v>
      </c>
      <c r="V69" s="35">
        <f t="shared" ref="V69:V91" si="36">K69+W69/1000+X69/10000+Y69/100000+Z69/1000000+AA69/10000000+AB69/100000000</f>
        <v>190.19</v>
      </c>
      <c r="W69" s="29">
        <v>190</v>
      </c>
      <c r="X69" s="27"/>
      <c r="Y69" s="27"/>
      <c r="Z69" s="27"/>
      <c r="AA69" s="27"/>
      <c r="AB69" s="27"/>
      <c r="AH69" s="26"/>
      <c r="AI69" s="26"/>
      <c r="AK69" s="26"/>
      <c r="AL69" s="40"/>
      <c r="AM69" s="40"/>
      <c r="AN69" s="40"/>
      <c r="AO69" s="59"/>
      <c r="AP69" s="59"/>
      <c r="AQ69" s="59"/>
      <c r="AR69" s="30"/>
      <c r="AS69" s="26"/>
      <c r="AT69" s="1"/>
    </row>
    <row r="70" spans="1:46">
      <c r="A70" s="1">
        <v>2</v>
      </c>
      <c r="B70" s="1">
        <v>2</v>
      </c>
      <c r="C70" s="1" t="s">
        <v>303</v>
      </c>
      <c r="D70" s="29" t="s">
        <v>32</v>
      </c>
      <c r="E70" s="29">
        <v>162</v>
      </c>
      <c r="F70" s="27"/>
      <c r="G70" s="27"/>
      <c r="H70" s="27"/>
      <c r="I70" s="27"/>
      <c r="J70" s="27"/>
      <c r="K70" s="32">
        <f t="shared" si="28"/>
        <v>162</v>
      </c>
      <c r="L70" s="32" t="s">
        <v>761</v>
      </c>
      <c r="M70" s="32" t="s">
        <v>607</v>
      </c>
      <c r="N70" s="33">
        <f t="shared" si="29"/>
        <v>162.00640000000001</v>
      </c>
      <c r="O70" s="32">
        <f t="shared" si="30"/>
        <v>1</v>
      </c>
      <c r="P70" s="32" t="str">
        <f t="shared" ca="1" si="31"/>
        <v>Y</v>
      </c>
      <c r="Q70" s="34" t="s">
        <v>207</v>
      </c>
      <c r="R70" s="35">
        <f t="shared" si="32"/>
        <v>0</v>
      </c>
      <c r="S70" s="36">
        <f t="shared" si="33"/>
        <v>162.16199999999998</v>
      </c>
      <c r="T70" s="36">
        <f t="shared" si="34"/>
        <v>162.16200000000001</v>
      </c>
      <c r="U70" s="35">
        <f t="shared" si="35"/>
        <v>0</v>
      </c>
      <c r="V70" s="35">
        <f t="shared" si="36"/>
        <v>162.16200000000001</v>
      </c>
      <c r="W70" s="29">
        <v>162</v>
      </c>
      <c r="X70" s="27"/>
      <c r="Y70" s="27"/>
      <c r="Z70" s="27"/>
      <c r="AA70" s="27"/>
      <c r="AB70" s="27"/>
      <c r="AH70" s="26"/>
      <c r="AI70" s="26"/>
      <c r="AK70" s="26"/>
      <c r="AL70" s="40"/>
      <c r="AM70" s="40"/>
      <c r="AN70" s="40"/>
      <c r="AO70" s="59"/>
      <c r="AP70" s="59"/>
      <c r="AQ70" s="59"/>
      <c r="AR70" s="30"/>
      <c r="AS70" s="26"/>
      <c r="AT70" s="1"/>
    </row>
    <row r="71" spans="1:46">
      <c r="A71" s="1">
        <v>3</v>
      </c>
      <c r="B71" s="1">
        <v>3</v>
      </c>
      <c r="C71" s="1" t="s">
        <v>334</v>
      </c>
      <c r="D71" s="29" t="s">
        <v>32</v>
      </c>
      <c r="E71" s="29">
        <v>155</v>
      </c>
      <c r="F71" s="27"/>
      <c r="G71" s="27"/>
      <c r="H71" s="27"/>
      <c r="I71" s="27"/>
      <c r="J71" s="27"/>
      <c r="K71" s="32">
        <f t="shared" si="28"/>
        <v>155</v>
      </c>
      <c r="L71" s="32" t="s">
        <v>761</v>
      </c>
      <c r="M71" s="32" t="s">
        <v>608</v>
      </c>
      <c r="N71" s="33">
        <f t="shared" si="29"/>
        <v>155.00649999999999</v>
      </c>
      <c r="O71" s="32">
        <f t="shared" si="30"/>
        <v>1</v>
      </c>
      <c r="P71" s="32" t="str">
        <f t="shared" ca="1" si="31"/>
        <v>Y</v>
      </c>
      <c r="Q71" s="34" t="s">
        <v>207</v>
      </c>
      <c r="R71" s="35">
        <f t="shared" si="32"/>
        <v>0</v>
      </c>
      <c r="S71" s="36">
        <f t="shared" si="33"/>
        <v>155.15499999999997</v>
      </c>
      <c r="T71" s="36">
        <f t="shared" si="34"/>
        <v>155.155</v>
      </c>
      <c r="U71" s="35">
        <f t="shared" si="35"/>
        <v>0</v>
      </c>
      <c r="V71" s="35">
        <f t="shared" si="36"/>
        <v>155.155</v>
      </c>
      <c r="W71" s="29">
        <v>155</v>
      </c>
      <c r="X71" s="27"/>
      <c r="Y71" s="27"/>
      <c r="Z71" s="27"/>
      <c r="AA71" s="27"/>
      <c r="AB71" s="27"/>
      <c r="AH71" s="26"/>
      <c r="AI71" s="26"/>
      <c r="AK71" s="26"/>
      <c r="AL71" s="40"/>
      <c r="AM71" s="40"/>
      <c r="AN71" s="40"/>
      <c r="AO71" s="59"/>
      <c r="AP71" s="59"/>
      <c r="AQ71" s="59"/>
      <c r="AR71" s="30"/>
      <c r="AS71" s="26"/>
      <c r="AT71" s="1"/>
    </row>
    <row r="72" spans="1:46">
      <c r="A72" s="1">
        <v>4</v>
      </c>
      <c r="B72" s="1">
        <v>4</v>
      </c>
      <c r="C72" s="1" t="s">
        <v>357</v>
      </c>
      <c r="D72" s="29" t="s">
        <v>32</v>
      </c>
      <c r="E72" s="29">
        <v>146</v>
      </c>
      <c r="F72" s="27"/>
      <c r="G72" s="27"/>
      <c r="H72" s="27"/>
      <c r="I72" s="27"/>
      <c r="J72" s="27"/>
      <c r="K72" s="32">
        <f t="shared" si="28"/>
        <v>146</v>
      </c>
      <c r="L72" s="32" t="s">
        <v>761</v>
      </c>
      <c r="M72" s="32"/>
      <c r="N72" s="33">
        <f t="shared" si="29"/>
        <v>146.00659999999999</v>
      </c>
      <c r="O72" s="32">
        <f t="shared" si="30"/>
        <v>1</v>
      </c>
      <c r="P72" s="32" t="str">
        <f t="shared" ca="1" si="31"/>
        <v>Y</v>
      </c>
      <c r="Q72" s="34" t="s">
        <v>207</v>
      </c>
      <c r="R72" s="35">
        <f t="shared" si="32"/>
        <v>0</v>
      </c>
      <c r="S72" s="36">
        <f t="shared" si="33"/>
        <v>146.14599999999999</v>
      </c>
      <c r="T72" s="36">
        <f t="shared" si="34"/>
        <v>146.14599999999999</v>
      </c>
      <c r="U72" s="35">
        <f t="shared" si="35"/>
        <v>0</v>
      </c>
      <c r="V72" s="35">
        <f t="shared" si="36"/>
        <v>146.14599999999999</v>
      </c>
      <c r="W72" s="29">
        <v>146</v>
      </c>
      <c r="X72" s="27"/>
      <c r="Y72" s="27"/>
      <c r="Z72" s="27"/>
      <c r="AA72" s="27"/>
      <c r="AB72" s="27"/>
      <c r="AH72" s="26"/>
      <c r="AI72" s="26"/>
      <c r="AK72" s="26"/>
      <c r="AL72" s="40"/>
      <c r="AM72" s="40"/>
      <c r="AN72" s="40"/>
      <c r="AO72" s="59"/>
      <c r="AP72" s="59"/>
      <c r="AQ72" s="59"/>
      <c r="AR72" s="30"/>
      <c r="AS72" s="26"/>
      <c r="AT72" s="1"/>
    </row>
    <row r="73" spans="1:46">
      <c r="A73" s="1">
        <v>5</v>
      </c>
      <c r="B73" s="1">
        <v>5</v>
      </c>
      <c r="C73" s="1" t="s">
        <v>369</v>
      </c>
      <c r="D73" s="29" t="s">
        <v>40</v>
      </c>
      <c r="E73" s="29">
        <v>143</v>
      </c>
      <c r="F73" s="27"/>
      <c r="G73" s="27"/>
      <c r="H73" s="27"/>
      <c r="I73" s="27"/>
      <c r="J73" s="27"/>
      <c r="K73" s="32">
        <f t="shared" si="28"/>
        <v>143</v>
      </c>
      <c r="L73" s="32" t="s">
        <v>761</v>
      </c>
      <c r="M73" s="32"/>
      <c r="N73" s="33">
        <f t="shared" si="29"/>
        <v>143.0067</v>
      </c>
      <c r="O73" s="32">
        <f t="shared" si="30"/>
        <v>1</v>
      </c>
      <c r="P73" s="32" t="str">
        <f t="shared" ca="1" si="31"/>
        <v>Y</v>
      </c>
      <c r="Q73" s="34" t="s">
        <v>207</v>
      </c>
      <c r="R73" s="35">
        <f t="shared" si="32"/>
        <v>0</v>
      </c>
      <c r="S73" s="36">
        <f t="shared" si="33"/>
        <v>143.14299999999997</v>
      </c>
      <c r="T73" s="36">
        <f t="shared" si="34"/>
        <v>143.143</v>
      </c>
      <c r="U73" s="35">
        <f t="shared" si="35"/>
        <v>0</v>
      </c>
      <c r="V73" s="35">
        <f t="shared" si="36"/>
        <v>143.143</v>
      </c>
      <c r="W73" s="29">
        <v>143</v>
      </c>
      <c r="X73" s="27"/>
      <c r="Y73" s="27"/>
      <c r="Z73" s="27"/>
      <c r="AA73" s="27"/>
      <c r="AB73" s="27"/>
      <c r="AH73" s="26"/>
      <c r="AI73" s="26"/>
      <c r="AK73" s="26"/>
      <c r="AL73" s="40"/>
      <c r="AM73" s="40"/>
      <c r="AN73" s="40"/>
      <c r="AO73" s="59"/>
      <c r="AP73" s="59"/>
      <c r="AQ73" s="59"/>
      <c r="AR73" s="30"/>
      <c r="AS73" s="26"/>
      <c r="AT73" s="1"/>
    </row>
    <row r="74" spans="1:46">
      <c r="A74" s="1">
        <v>6</v>
      </c>
      <c r="B74" s="1">
        <v>6</v>
      </c>
      <c r="C74" s="1" t="s">
        <v>385</v>
      </c>
      <c r="D74" s="29" t="s">
        <v>40</v>
      </c>
      <c r="E74" s="29">
        <v>135</v>
      </c>
      <c r="F74" s="27"/>
      <c r="G74" s="27"/>
      <c r="H74" s="27"/>
      <c r="I74" s="27"/>
      <c r="J74" s="27"/>
      <c r="K74" s="32">
        <f t="shared" si="28"/>
        <v>135</v>
      </c>
      <c r="L74" s="32" t="s">
        <v>761</v>
      </c>
      <c r="M74" s="32"/>
      <c r="N74" s="33">
        <f t="shared" si="29"/>
        <v>135.0068</v>
      </c>
      <c r="O74" s="32">
        <f t="shared" si="30"/>
        <v>1</v>
      </c>
      <c r="P74" s="32" t="str">
        <f t="shared" ca="1" si="31"/>
        <v>Y</v>
      </c>
      <c r="Q74" s="34" t="s">
        <v>207</v>
      </c>
      <c r="R74" s="35">
        <f t="shared" si="32"/>
        <v>0</v>
      </c>
      <c r="S74" s="36">
        <f t="shared" si="33"/>
        <v>135.13499999999999</v>
      </c>
      <c r="T74" s="36">
        <f t="shared" si="34"/>
        <v>135.13499999999999</v>
      </c>
      <c r="U74" s="35">
        <f t="shared" si="35"/>
        <v>0</v>
      </c>
      <c r="V74" s="35">
        <f t="shared" si="36"/>
        <v>135.13499999999999</v>
      </c>
      <c r="W74" s="29">
        <v>135</v>
      </c>
      <c r="X74" s="27"/>
      <c r="Y74" s="27"/>
      <c r="Z74" s="27"/>
      <c r="AA74" s="27"/>
      <c r="AB74" s="27"/>
      <c r="AH74" s="26"/>
      <c r="AI74" s="26"/>
      <c r="AK74" s="26"/>
      <c r="AL74" s="40"/>
      <c r="AM74" s="40"/>
      <c r="AN74" s="40"/>
      <c r="AO74" s="59"/>
      <c r="AP74" s="59"/>
      <c r="AQ74" s="59"/>
      <c r="AR74" s="30"/>
      <c r="AS74" s="26"/>
      <c r="AT74" s="1"/>
    </row>
    <row r="75" spans="1:46">
      <c r="A75" s="1">
        <v>7</v>
      </c>
      <c r="B75" s="1">
        <v>7</v>
      </c>
      <c r="C75" s="1" t="s">
        <v>386</v>
      </c>
      <c r="D75" s="29" t="s">
        <v>54</v>
      </c>
      <c r="E75" s="29">
        <v>134</v>
      </c>
      <c r="F75" s="27"/>
      <c r="G75" s="27"/>
      <c r="H75" s="27"/>
      <c r="I75" s="27"/>
      <c r="J75" s="27"/>
      <c r="K75" s="32">
        <f t="shared" si="28"/>
        <v>134</v>
      </c>
      <c r="L75" s="32" t="s">
        <v>761</v>
      </c>
      <c r="M75" s="32"/>
      <c r="N75" s="33">
        <f t="shared" si="29"/>
        <v>134.0069</v>
      </c>
      <c r="O75" s="32">
        <f t="shared" si="30"/>
        <v>1</v>
      </c>
      <c r="P75" s="32" t="str">
        <f t="shared" ca="1" si="31"/>
        <v>Y</v>
      </c>
      <c r="Q75" s="34" t="s">
        <v>207</v>
      </c>
      <c r="R75" s="35">
        <f t="shared" si="32"/>
        <v>0</v>
      </c>
      <c r="S75" s="36">
        <f t="shared" si="33"/>
        <v>134.13399999999999</v>
      </c>
      <c r="T75" s="36">
        <f t="shared" si="34"/>
        <v>134.13399999999999</v>
      </c>
      <c r="U75" s="35">
        <f t="shared" si="35"/>
        <v>0</v>
      </c>
      <c r="V75" s="35">
        <f t="shared" si="36"/>
        <v>134.13399999999999</v>
      </c>
      <c r="W75" s="29">
        <v>134</v>
      </c>
      <c r="X75" s="27"/>
      <c r="Y75" s="27"/>
      <c r="Z75" s="27"/>
      <c r="AA75" s="27"/>
      <c r="AB75" s="27"/>
      <c r="AH75" s="26"/>
      <c r="AI75" s="26"/>
      <c r="AK75" s="26"/>
      <c r="AL75" s="40"/>
      <c r="AM75" s="40"/>
      <c r="AN75" s="40"/>
      <c r="AO75" s="59"/>
      <c r="AP75" s="59"/>
      <c r="AQ75" s="59"/>
      <c r="AR75" s="30"/>
      <c r="AS75" s="26"/>
      <c r="AT75" s="1"/>
    </row>
    <row r="76" spans="1:46">
      <c r="A76" s="1">
        <v>8</v>
      </c>
      <c r="B76" s="1">
        <v>8</v>
      </c>
      <c r="C76" s="1" t="s">
        <v>401</v>
      </c>
      <c r="D76" s="29" t="s">
        <v>116</v>
      </c>
      <c r="E76" s="29">
        <v>125</v>
      </c>
      <c r="F76" s="27"/>
      <c r="G76" s="27"/>
      <c r="H76" s="27"/>
      <c r="I76" s="27"/>
      <c r="J76" s="27"/>
      <c r="K76" s="32">
        <f t="shared" si="28"/>
        <v>125</v>
      </c>
      <c r="L76" s="32" t="s">
        <v>761</v>
      </c>
      <c r="M76" s="32"/>
      <c r="N76" s="33">
        <f t="shared" si="29"/>
        <v>125.00700000000001</v>
      </c>
      <c r="O76" s="32">
        <f t="shared" si="30"/>
        <v>1</v>
      </c>
      <c r="P76" s="32" t="str">
        <f t="shared" ca="1" si="31"/>
        <v>Y</v>
      </c>
      <c r="Q76" s="34" t="s">
        <v>207</v>
      </c>
      <c r="R76" s="35">
        <f t="shared" si="32"/>
        <v>0</v>
      </c>
      <c r="S76" s="36">
        <f t="shared" si="33"/>
        <v>125.12499999999999</v>
      </c>
      <c r="T76" s="36">
        <f t="shared" si="34"/>
        <v>125.125</v>
      </c>
      <c r="U76" s="35">
        <f t="shared" si="35"/>
        <v>0</v>
      </c>
      <c r="V76" s="35">
        <f t="shared" si="36"/>
        <v>125.125</v>
      </c>
      <c r="W76" s="29">
        <v>125</v>
      </c>
      <c r="X76" s="27"/>
      <c r="Y76" s="27"/>
      <c r="Z76" s="27"/>
      <c r="AA76" s="27"/>
      <c r="AB76" s="27"/>
      <c r="AH76" s="26"/>
      <c r="AI76" s="26"/>
      <c r="AK76" s="26"/>
      <c r="AL76" s="40"/>
      <c r="AM76" s="40"/>
      <c r="AN76" s="40"/>
      <c r="AO76" s="59"/>
      <c r="AP76" s="59"/>
      <c r="AQ76" s="59"/>
      <c r="AR76" s="30"/>
      <c r="AS76" s="26"/>
      <c r="AT76" s="1"/>
    </row>
    <row r="77" spans="1:46">
      <c r="A77" s="1">
        <v>9</v>
      </c>
      <c r="B77" s="1">
        <v>9</v>
      </c>
      <c r="C77" s="1" t="s">
        <v>406</v>
      </c>
      <c r="D77" s="29" t="s">
        <v>69</v>
      </c>
      <c r="E77" s="29">
        <v>122</v>
      </c>
      <c r="F77" s="27"/>
      <c r="G77" s="27"/>
      <c r="H77" s="27"/>
      <c r="I77" s="27"/>
      <c r="J77" s="27"/>
      <c r="K77" s="32">
        <f t="shared" si="28"/>
        <v>122</v>
      </c>
      <c r="L77" s="32" t="s">
        <v>761</v>
      </c>
      <c r="M77" s="32"/>
      <c r="N77" s="33">
        <f t="shared" si="29"/>
        <v>122.00709999999999</v>
      </c>
      <c r="O77" s="32">
        <f t="shared" si="30"/>
        <v>1</v>
      </c>
      <c r="P77" s="32" t="str">
        <f t="shared" ca="1" si="31"/>
        <v>Y</v>
      </c>
      <c r="Q77" s="34" t="s">
        <v>207</v>
      </c>
      <c r="R77" s="35">
        <f t="shared" si="32"/>
        <v>0</v>
      </c>
      <c r="S77" s="36">
        <f t="shared" si="33"/>
        <v>122.12199999999999</v>
      </c>
      <c r="T77" s="36">
        <f t="shared" si="34"/>
        <v>122.122</v>
      </c>
      <c r="U77" s="35">
        <f t="shared" si="35"/>
        <v>0</v>
      </c>
      <c r="V77" s="35">
        <f t="shared" si="36"/>
        <v>122.122</v>
      </c>
      <c r="W77" s="29">
        <v>122</v>
      </c>
      <c r="X77" s="27"/>
      <c r="Y77" s="27"/>
      <c r="Z77" s="27"/>
      <c r="AA77" s="27"/>
      <c r="AB77" s="27"/>
      <c r="AH77" s="26"/>
      <c r="AI77" s="26"/>
      <c r="AK77" s="26"/>
      <c r="AL77" s="40"/>
      <c r="AM77" s="40"/>
      <c r="AN77" s="40"/>
      <c r="AO77" s="59"/>
      <c r="AP77" s="59"/>
      <c r="AQ77" s="59"/>
      <c r="AR77" s="30"/>
      <c r="AS77" s="26"/>
      <c r="AT77" s="1"/>
    </row>
    <row r="78" spans="1:46">
      <c r="A78" s="1">
        <v>10</v>
      </c>
      <c r="B78" s="1">
        <v>10</v>
      </c>
      <c r="C78" s="1" t="s">
        <v>412</v>
      </c>
      <c r="D78" s="29" t="s">
        <v>72</v>
      </c>
      <c r="E78" s="29">
        <v>117</v>
      </c>
      <c r="F78" s="27"/>
      <c r="G78" s="27"/>
      <c r="H78" s="27"/>
      <c r="I78" s="27"/>
      <c r="J78" s="27"/>
      <c r="K78" s="32">
        <f t="shared" si="28"/>
        <v>117</v>
      </c>
      <c r="L78" s="32" t="s">
        <v>761</v>
      </c>
      <c r="M78" s="32"/>
      <c r="N78" s="33">
        <f t="shared" si="29"/>
        <v>117.0072</v>
      </c>
      <c r="O78" s="32">
        <f t="shared" si="30"/>
        <v>1</v>
      </c>
      <c r="P78" s="32" t="str">
        <f t="shared" ca="1" si="31"/>
        <v>Y</v>
      </c>
      <c r="Q78" s="34" t="s">
        <v>207</v>
      </c>
      <c r="R78" s="35">
        <f t="shared" si="32"/>
        <v>0</v>
      </c>
      <c r="S78" s="36">
        <f t="shared" si="33"/>
        <v>117.11699999999999</v>
      </c>
      <c r="T78" s="36">
        <f t="shared" si="34"/>
        <v>117.117</v>
      </c>
      <c r="U78" s="35">
        <f t="shared" si="35"/>
        <v>0</v>
      </c>
      <c r="V78" s="35">
        <f t="shared" si="36"/>
        <v>117.117</v>
      </c>
      <c r="W78" s="29">
        <v>117</v>
      </c>
      <c r="X78" s="27"/>
      <c r="Y78" s="27"/>
      <c r="Z78" s="27"/>
      <c r="AA78" s="27"/>
      <c r="AB78" s="27"/>
      <c r="AH78" s="26"/>
      <c r="AI78" s="26"/>
      <c r="AK78" s="26"/>
      <c r="AL78" s="40"/>
      <c r="AM78" s="40"/>
      <c r="AN78" s="40"/>
      <c r="AO78" s="59"/>
      <c r="AP78" s="59"/>
      <c r="AQ78" s="59"/>
      <c r="AR78" s="30"/>
      <c r="AS78" s="26"/>
      <c r="AT78" s="1"/>
    </row>
    <row r="79" spans="1:46">
      <c r="A79" s="1">
        <v>11</v>
      </c>
      <c r="B79" s="1">
        <v>11</v>
      </c>
      <c r="C79" s="1" t="s">
        <v>413</v>
      </c>
      <c r="D79" s="29" t="s">
        <v>91</v>
      </c>
      <c r="E79" s="29">
        <v>116</v>
      </c>
      <c r="F79" s="27"/>
      <c r="G79" s="27"/>
      <c r="H79" s="27"/>
      <c r="I79" s="27"/>
      <c r="J79" s="27"/>
      <c r="K79" s="32">
        <f t="shared" si="28"/>
        <v>116</v>
      </c>
      <c r="L79" s="32" t="s">
        <v>761</v>
      </c>
      <c r="M79" s="32"/>
      <c r="N79" s="33">
        <f t="shared" si="29"/>
        <v>116.0073</v>
      </c>
      <c r="O79" s="32">
        <f t="shared" si="30"/>
        <v>1</v>
      </c>
      <c r="P79" s="32" t="str">
        <f t="shared" ca="1" si="31"/>
        <v>Y</v>
      </c>
      <c r="Q79" s="34" t="s">
        <v>207</v>
      </c>
      <c r="R79" s="35">
        <f t="shared" si="32"/>
        <v>0</v>
      </c>
      <c r="S79" s="36">
        <f t="shared" si="33"/>
        <v>116.11599999999999</v>
      </c>
      <c r="T79" s="36">
        <f t="shared" si="34"/>
        <v>116.116</v>
      </c>
      <c r="U79" s="35">
        <f t="shared" si="35"/>
        <v>0</v>
      </c>
      <c r="V79" s="35">
        <f t="shared" si="36"/>
        <v>116.116</v>
      </c>
      <c r="W79" s="29">
        <v>116</v>
      </c>
      <c r="X79" s="27"/>
      <c r="Y79" s="27"/>
      <c r="Z79" s="27"/>
      <c r="AA79" s="27"/>
      <c r="AB79" s="27"/>
      <c r="AH79" s="26"/>
      <c r="AI79" s="26"/>
      <c r="AK79" s="26"/>
      <c r="AL79" s="40"/>
      <c r="AM79" s="40"/>
      <c r="AN79" s="40"/>
      <c r="AO79" s="59"/>
      <c r="AP79" s="59"/>
      <c r="AQ79" s="59"/>
      <c r="AR79" s="30"/>
      <c r="AS79" s="26"/>
      <c r="AT79" s="1"/>
    </row>
    <row r="80" spans="1:46">
      <c r="A80" s="1">
        <v>12</v>
      </c>
      <c r="B80" s="1">
        <v>12</v>
      </c>
      <c r="C80" s="1" t="s">
        <v>416</v>
      </c>
      <c r="D80" s="29" t="s">
        <v>91</v>
      </c>
      <c r="E80" s="29">
        <v>114</v>
      </c>
      <c r="F80" s="27"/>
      <c r="G80" s="27"/>
      <c r="H80" s="27"/>
      <c r="I80" s="27"/>
      <c r="J80" s="27"/>
      <c r="K80" s="32">
        <f t="shared" si="28"/>
        <v>114</v>
      </c>
      <c r="L80" s="32" t="s">
        <v>761</v>
      </c>
      <c r="M80" s="32"/>
      <c r="N80" s="33">
        <f t="shared" si="29"/>
        <v>114.0074</v>
      </c>
      <c r="O80" s="32">
        <f t="shared" si="30"/>
        <v>1</v>
      </c>
      <c r="P80" s="32" t="str">
        <f t="shared" ca="1" si="31"/>
        <v>Y</v>
      </c>
      <c r="Q80" s="34" t="s">
        <v>207</v>
      </c>
      <c r="R80" s="35">
        <f t="shared" si="32"/>
        <v>0</v>
      </c>
      <c r="S80" s="36">
        <f t="shared" si="33"/>
        <v>114.11399999999999</v>
      </c>
      <c r="T80" s="36">
        <f t="shared" si="34"/>
        <v>114.114</v>
      </c>
      <c r="U80" s="35">
        <f t="shared" si="35"/>
        <v>0</v>
      </c>
      <c r="V80" s="35">
        <f t="shared" si="36"/>
        <v>114.114</v>
      </c>
      <c r="W80" s="29">
        <v>114</v>
      </c>
      <c r="X80" s="27"/>
      <c r="Y80" s="27"/>
      <c r="Z80" s="27"/>
      <c r="AA80" s="27"/>
      <c r="AB80" s="27"/>
      <c r="AH80" s="26"/>
      <c r="AI80" s="26"/>
      <c r="AK80" s="26"/>
      <c r="AL80" s="40"/>
      <c r="AM80" s="40"/>
      <c r="AN80" s="40"/>
      <c r="AO80" s="59"/>
      <c r="AP80" s="59"/>
      <c r="AQ80" s="59"/>
      <c r="AR80" s="30"/>
      <c r="AS80" s="26"/>
      <c r="AT80" s="1"/>
    </row>
    <row r="81" spans="1:46">
      <c r="A81" s="1">
        <v>13</v>
      </c>
      <c r="B81" s="1">
        <v>13</v>
      </c>
      <c r="C81" s="1" t="s">
        <v>423</v>
      </c>
      <c r="D81" s="29" t="s">
        <v>54</v>
      </c>
      <c r="E81" s="29">
        <v>109</v>
      </c>
      <c r="F81" s="27"/>
      <c r="G81" s="27"/>
      <c r="H81" s="27"/>
      <c r="I81" s="27"/>
      <c r="J81" s="27"/>
      <c r="K81" s="32">
        <f t="shared" si="28"/>
        <v>109</v>
      </c>
      <c r="L81" s="32" t="s">
        <v>761</v>
      </c>
      <c r="M81" s="32"/>
      <c r="N81" s="33">
        <f t="shared" si="29"/>
        <v>109.00749999999999</v>
      </c>
      <c r="O81" s="32">
        <f t="shared" si="30"/>
        <v>1</v>
      </c>
      <c r="P81" s="32" t="str">
        <f t="shared" ca="1" si="31"/>
        <v>Y</v>
      </c>
      <c r="Q81" s="34" t="s">
        <v>207</v>
      </c>
      <c r="R81" s="35">
        <f t="shared" si="32"/>
        <v>0</v>
      </c>
      <c r="S81" s="36">
        <f t="shared" si="33"/>
        <v>109.10899999999999</v>
      </c>
      <c r="T81" s="36">
        <f t="shared" si="34"/>
        <v>109.10899999999999</v>
      </c>
      <c r="U81" s="35">
        <f t="shared" si="35"/>
        <v>0</v>
      </c>
      <c r="V81" s="35">
        <f t="shared" si="36"/>
        <v>109.10899999999999</v>
      </c>
      <c r="W81" s="29">
        <v>109</v>
      </c>
      <c r="X81" s="27"/>
      <c r="Y81" s="27"/>
      <c r="Z81" s="27"/>
      <c r="AA81" s="27"/>
      <c r="AB81" s="27"/>
      <c r="AH81" s="26"/>
      <c r="AI81" s="26"/>
      <c r="AK81" s="26"/>
      <c r="AL81" s="40"/>
      <c r="AM81" s="40"/>
      <c r="AN81" s="40"/>
      <c r="AO81" s="59"/>
      <c r="AP81" s="59"/>
      <c r="AQ81" s="59"/>
      <c r="AR81" s="30"/>
      <c r="AS81" s="26"/>
      <c r="AT81" s="1"/>
    </row>
    <row r="82" spans="1:46">
      <c r="A82" s="1">
        <v>14</v>
      </c>
      <c r="B82" s="1">
        <v>14</v>
      </c>
      <c r="C82" s="1" t="s">
        <v>481</v>
      </c>
      <c r="D82" s="29" t="s">
        <v>88</v>
      </c>
      <c r="E82" s="29">
        <v>75</v>
      </c>
      <c r="F82" s="27"/>
      <c r="G82" s="27"/>
      <c r="H82" s="27"/>
      <c r="I82" s="27"/>
      <c r="J82" s="27"/>
      <c r="K82" s="32">
        <f t="shared" si="28"/>
        <v>75</v>
      </c>
      <c r="L82" s="32" t="s">
        <v>761</v>
      </c>
      <c r="M82" s="32"/>
      <c r="N82" s="33">
        <f t="shared" si="29"/>
        <v>75.007599999999996</v>
      </c>
      <c r="O82" s="32">
        <f t="shared" si="30"/>
        <v>1</v>
      </c>
      <c r="P82" s="32" t="str">
        <f t="shared" ca="1" si="31"/>
        <v>Y</v>
      </c>
      <c r="Q82" s="34" t="s">
        <v>207</v>
      </c>
      <c r="R82" s="35">
        <f t="shared" si="32"/>
        <v>0</v>
      </c>
      <c r="S82" s="36">
        <f t="shared" si="33"/>
        <v>75.074999999999989</v>
      </c>
      <c r="T82" s="36">
        <f t="shared" si="34"/>
        <v>75.075000000000003</v>
      </c>
      <c r="U82" s="35">
        <f t="shared" si="35"/>
        <v>0</v>
      </c>
      <c r="V82" s="35">
        <f t="shared" si="36"/>
        <v>75.075000000000003</v>
      </c>
      <c r="W82" s="29">
        <v>75</v>
      </c>
      <c r="X82" s="27"/>
      <c r="Y82" s="27"/>
      <c r="Z82" s="27"/>
      <c r="AA82" s="27"/>
      <c r="AB82" s="27"/>
      <c r="AH82" s="26"/>
      <c r="AI82" s="26"/>
      <c r="AK82" s="26"/>
      <c r="AL82" s="40"/>
      <c r="AM82" s="40"/>
      <c r="AN82" s="40"/>
      <c r="AO82" s="59"/>
      <c r="AP82" s="59"/>
      <c r="AQ82" s="59"/>
      <c r="AR82" s="30"/>
      <c r="AS82" s="26"/>
      <c r="AT82" s="1"/>
    </row>
    <row r="83" spans="1:46">
      <c r="A83" s="1">
        <v>15</v>
      </c>
      <c r="B83" s="1">
        <v>15</v>
      </c>
      <c r="C83" s="1" t="s">
        <v>485</v>
      </c>
      <c r="D83" s="29" t="s">
        <v>32</v>
      </c>
      <c r="E83" s="29">
        <v>72</v>
      </c>
      <c r="F83" s="27"/>
      <c r="G83" s="27"/>
      <c r="H83" s="27"/>
      <c r="I83" s="27"/>
      <c r="J83" s="27"/>
      <c r="K83" s="32">
        <f t="shared" si="28"/>
        <v>72</v>
      </c>
      <c r="L83" s="32" t="s">
        <v>761</v>
      </c>
      <c r="M83" s="32"/>
      <c r="N83" s="33">
        <f t="shared" si="29"/>
        <v>72.0077</v>
      </c>
      <c r="O83" s="32">
        <f t="shared" si="30"/>
        <v>1</v>
      </c>
      <c r="P83" s="32" t="str">
        <f t="shared" ca="1" si="31"/>
        <v>Y</v>
      </c>
      <c r="Q83" s="34" t="s">
        <v>207</v>
      </c>
      <c r="R83" s="35">
        <f t="shared" si="32"/>
        <v>0</v>
      </c>
      <c r="S83" s="36">
        <f t="shared" si="33"/>
        <v>72.071999999999989</v>
      </c>
      <c r="T83" s="36">
        <f t="shared" si="34"/>
        <v>72.072000000000003</v>
      </c>
      <c r="U83" s="35">
        <f t="shared" si="35"/>
        <v>0</v>
      </c>
      <c r="V83" s="35">
        <f t="shared" si="36"/>
        <v>72.072000000000003</v>
      </c>
      <c r="W83" s="29">
        <v>72</v>
      </c>
      <c r="X83" s="27"/>
      <c r="Y83" s="27"/>
      <c r="Z83" s="27"/>
      <c r="AA83" s="27"/>
      <c r="AB83" s="27"/>
      <c r="AH83" s="26"/>
      <c r="AI83" s="26"/>
      <c r="AK83" s="26"/>
      <c r="AL83" s="40"/>
      <c r="AM83" s="40"/>
      <c r="AN83" s="40"/>
      <c r="AO83" s="59"/>
      <c r="AP83" s="59"/>
      <c r="AQ83" s="59"/>
      <c r="AR83" s="30"/>
      <c r="AS83" s="26"/>
      <c r="AT83" s="1"/>
    </row>
    <row r="84" spans="1:46">
      <c r="A84" s="1">
        <v>16</v>
      </c>
      <c r="B84" s="1">
        <v>16</v>
      </c>
      <c r="C84" s="1" t="s">
        <v>491</v>
      </c>
      <c r="D84" s="29" t="s">
        <v>116</v>
      </c>
      <c r="E84" s="29">
        <v>67</v>
      </c>
      <c r="F84" s="27"/>
      <c r="G84" s="27"/>
      <c r="H84" s="27"/>
      <c r="I84" s="27"/>
      <c r="J84" s="27"/>
      <c r="K84" s="32">
        <f t="shared" si="28"/>
        <v>67</v>
      </c>
      <c r="L84" s="32" t="s">
        <v>761</v>
      </c>
      <c r="M84" s="32"/>
      <c r="N84" s="33">
        <f t="shared" si="29"/>
        <v>67.007800000000003</v>
      </c>
      <c r="O84" s="32">
        <f t="shared" si="30"/>
        <v>1</v>
      </c>
      <c r="P84" s="32" t="str">
        <f t="shared" ca="1" si="31"/>
        <v>Y</v>
      </c>
      <c r="Q84" s="34" t="s">
        <v>207</v>
      </c>
      <c r="R84" s="35">
        <f t="shared" si="32"/>
        <v>0</v>
      </c>
      <c r="S84" s="36">
        <f t="shared" si="33"/>
        <v>67.066999999999993</v>
      </c>
      <c r="T84" s="36">
        <f t="shared" si="34"/>
        <v>67.066999999999993</v>
      </c>
      <c r="U84" s="35">
        <f t="shared" si="35"/>
        <v>0</v>
      </c>
      <c r="V84" s="35">
        <f t="shared" si="36"/>
        <v>67.066999999999993</v>
      </c>
      <c r="W84" s="29">
        <v>67</v>
      </c>
      <c r="X84" s="27"/>
      <c r="Y84" s="27"/>
      <c r="Z84" s="27"/>
      <c r="AA84" s="27"/>
      <c r="AB84" s="27"/>
      <c r="AH84" s="26"/>
      <c r="AI84" s="26"/>
      <c r="AK84" s="26"/>
      <c r="AL84" s="40"/>
      <c r="AM84" s="40"/>
      <c r="AN84" s="40"/>
      <c r="AO84" s="59"/>
      <c r="AP84" s="59"/>
      <c r="AQ84" s="59"/>
      <c r="AR84" s="30"/>
      <c r="AS84" s="26"/>
      <c r="AT84" s="1"/>
    </row>
    <row r="85" spans="1:46">
      <c r="A85" s="1">
        <v>17</v>
      </c>
      <c r="B85" s="1">
        <v>17</v>
      </c>
      <c r="C85" s="1" t="s">
        <v>496</v>
      </c>
      <c r="D85" s="29" t="s">
        <v>91</v>
      </c>
      <c r="E85" s="29">
        <v>63</v>
      </c>
      <c r="F85" s="27"/>
      <c r="G85" s="27"/>
      <c r="H85" s="27"/>
      <c r="I85" s="27"/>
      <c r="J85" s="27"/>
      <c r="K85" s="32">
        <f t="shared" si="28"/>
        <v>63</v>
      </c>
      <c r="L85" s="32" t="s">
        <v>761</v>
      </c>
      <c r="M85" s="32"/>
      <c r="N85" s="33">
        <f t="shared" si="29"/>
        <v>63.007899999999999</v>
      </c>
      <c r="O85" s="32">
        <f t="shared" si="30"/>
        <v>1</v>
      </c>
      <c r="P85" s="32" t="str">
        <f t="shared" ca="1" si="31"/>
        <v>Y</v>
      </c>
      <c r="Q85" s="34" t="s">
        <v>207</v>
      </c>
      <c r="R85" s="35">
        <f t="shared" si="32"/>
        <v>0</v>
      </c>
      <c r="S85" s="36">
        <f t="shared" si="33"/>
        <v>63.062999999999995</v>
      </c>
      <c r="T85" s="36">
        <f t="shared" si="34"/>
        <v>63.063000000000002</v>
      </c>
      <c r="U85" s="35">
        <f t="shared" si="35"/>
        <v>0</v>
      </c>
      <c r="V85" s="35">
        <f t="shared" si="36"/>
        <v>63.063000000000002</v>
      </c>
      <c r="W85" s="29">
        <v>63</v>
      </c>
      <c r="X85" s="27"/>
      <c r="Y85" s="27"/>
      <c r="Z85" s="27"/>
      <c r="AA85" s="27"/>
      <c r="AB85" s="27"/>
      <c r="AH85" s="26"/>
      <c r="AI85" s="26"/>
      <c r="AK85" s="26"/>
      <c r="AL85" s="40"/>
      <c r="AM85" s="40"/>
      <c r="AN85" s="40"/>
      <c r="AO85" s="59"/>
      <c r="AP85" s="59"/>
      <c r="AQ85" s="59"/>
      <c r="AR85" s="30"/>
      <c r="AS85" s="26"/>
      <c r="AT85" s="1"/>
    </row>
    <row r="86" spans="1:46">
      <c r="A86" s="1">
        <v>18</v>
      </c>
      <c r="B86" s="1">
        <v>18</v>
      </c>
      <c r="C86" s="1" t="s">
        <v>498</v>
      </c>
      <c r="D86" s="29" t="s">
        <v>63</v>
      </c>
      <c r="E86" s="29">
        <v>62</v>
      </c>
      <c r="F86" s="27"/>
      <c r="G86" s="27"/>
      <c r="H86" s="27"/>
      <c r="I86" s="27"/>
      <c r="J86" s="27"/>
      <c r="K86" s="32">
        <f t="shared" si="28"/>
        <v>62</v>
      </c>
      <c r="L86" s="32" t="s">
        <v>761</v>
      </c>
      <c r="M86" s="32"/>
      <c r="N86" s="33">
        <f t="shared" si="29"/>
        <v>62.008000000000003</v>
      </c>
      <c r="O86" s="32">
        <f t="shared" si="30"/>
        <v>1</v>
      </c>
      <c r="P86" s="32" t="str">
        <f t="shared" ca="1" si="31"/>
        <v>Y</v>
      </c>
      <c r="Q86" s="34" t="s">
        <v>207</v>
      </c>
      <c r="R86" s="35">
        <f t="shared" si="32"/>
        <v>0</v>
      </c>
      <c r="S86" s="36">
        <f t="shared" si="33"/>
        <v>62.061999999999991</v>
      </c>
      <c r="T86" s="36">
        <f t="shared" si="34"/>
        <v>62.061999999999998</v>
      </c>
      <c r="U86" s="35">
        <f t="shared" si="35"/>
        <v>0</v>
      </c>
      <c r="V86" s="35">
        <f t="shared" si="36"/>
        <v>62.061999999999998</v>
      </c>
      <c r="W86" s="29">
        <v>62</v>
      </c>
      <c r="X86" s="27"/>
      <c r="Y86" s="27"/>
      <c r="Z86" s="27"/>
      <c r="AA86" s="27"/>
      <c r="AB86" s="27"/>
      <c r="AH86" s="26"/>
      <c r="AI86" s="26"/>
      <c r="AK86" s="26"/>
      <c r="AL86" s="40"/>
      <c r="AM86" s="40"/>
      <c r="AN86" s="40"/>
      <c r="AO86" s="59"/>
      <c r="AP86" s="59"/>
      <c r="AQ86" s="59"/>
      <c r="AR86" s="30"/>
      <c r="AS86" s="26"/>
      <c r="AT86" s="1"/>
    </row>
    <row r="87" spans="1:46">
      <c r="A87" s="1">
        <v>19</v>
      </c>
      <c r="B87" s="1">
        <v>19</v>
      </c>
      <c r="C87" s="1" t="s">
        <v>499</v>
      </c>
      <c r="D87" s="29" t="s">
        <v>63</v>
      </c>
      <c r="E87" s="29">
        <v>61</v>
      </c>
      <c r="F87" s="27"/>
      <c r="G87" s="27"/>
      <c r="H87" s="27"/>
      <c r="I87" s="27"/>
      <c r="J87" s="27"/>
      <c r="K87" s="32">
        <f t="shared" si="28"/>
        <v>61</v>
      </c>
      <c r="L87" s="32" t="s">
        <v>761</v>
      </c>
      <c r="M87" s="32"/>
      <c r="N87" s="33">
        <f t="shared" si="29"/>
        <v>61.008099999999999</v>
      </c>
      <c r="O87" s="32">
        <f t="shared" si="30"/>
        <v>1</v>
      </c>
      <c r="P87" s="32" t="str">
        <f t="shared" ca="1" si="31"/>
        <v>Y</v>
      </c>
      <c r="Q87" s="34" t="s">
        <v>207</v>
      </c>
      <c r="R87" s="35">
        <f t="shared" si="32"/>
        <v>0</v>
      </c>
      <c r="S87" s="36">
        <f t="shared" si="33"/>
        <v>61.060999999999993</v>
      </c>
      <c r="T87" s="36">
        <f t="shared" si="34"/>
        <v>61.061</v>
      </c>
      <c r="U87" s="35">
        <f t="shared" si="35"/>
        <v>0</v>
      </c>
      <c r="V87" s="35">
        <f t="shared" si="36"/>
        <v>61.061</v>
      </c>
      <c r="W87" s="29">
        <v>61</v>
      </c>
      <c r="X87" s="27"/>
      <c r="Y87" s="27"/>
      <c r="Z87" s="27"/>
      <c r="AA87" s="27"/>
      <c r="AB87" s="27"/>
      <c r="AH87" s="26"/>
      <c r="AI87" s="26"/>
      <c r="AK87" s="26"/>
      <c r="AL87" s="40"/>
      <c r="AM87" s="40"/>
      <c r="AN87" s="40"/>
      <c r="AO87" s="59"/>
      <c r="AP87" s="59"/>
      <c r="AQ87" s="59"/>
      <c r="AR87" s="30"/>
      <c r="AS87" s="26"/>
      <c r="AT87" s="1"/>
    </row>
    <row r="88" spans="1:46">
      <c r="A88" s="1">
        <v>20</v>
      </c>
      <c r="B88" s="1">
        <v>20</v>
      </c>
      <c r="C88" s="1" t="s">
        <v>507</v>
      </c>
      <c r="D88" s="29" t="s">
        <v>116</v>
      </c>
      <c r="E88" s="29">
        <v>53</v>
      </c>
      <c r="F88" s="27"/>
      <c r="G88" s="27"/>
      <c r="H88" s="27"/>
      <c r="I88" s="27"/>
      <c r="J88" s="27"/>
      <c r="K88" s="32">
        <f t="shared" si="28"/>
        <v>53</v>
      </c>
      <c r="L88" s="32" t="s">
        <v>761</v>
      </c>
      <c r="M88" s="32"/>
      <c r="N88" s="33">
        <f t="shared" si="29"/>
        <v>53.008200000000002</v>
      </c>
      <c r="O88" s="32">
        <f t="shared" si="30"/>
        <v>1</v>
      </c>
      <c r="P88" s="32" t="str">
        <f t="shared" ca="1" si="31"/>
        <v>Y</v>
      </c>
      <c r="Q88" s="34" t="s">
        <v>207</v>
      </c>
      <c r="R88" s="35">
        <f t="shared" si="32"/>
        <v>0</v>
      </c>
      <c r="S88" s="36">
        <f t="shared" si="33"/>
        <v>53.052999999999997</v>
      </c>
      <c r="T88" s="36">
        <f t="shared" si="34"/>
        <v>53.052999999999997</v>
      </c>
      <c r="U88" s="35">
        <f t="shared" si="35"/>
        <v>0</v>
      </c>
      <c r="V88" s="35">
        <f t="shared" si="36"/>
        <v>53.052999999999997</v>
      </c>
      <c r="W88" s="29">
        <v>53</v>
      </c>
      <c r="X88" s="27"/>
      <c r="Y88" s="27"/>
      <c r="Z88" s="27"/>
      <c r="AA88" s="27"/>
      <c r="AB88" s="27"/>
      <c r="AH88" s="26"/>
      <c r="AI88" s="26"/>
      <c r="AK88" s="26"/>
      <c r="AL88" s="40"/>
      <c r="AM88" s="40"/>
      <c r="AN88" s="40"/>
      <c r="AO88" s="59"/>
      <c r="AP88" s="59"/>
      <c r="AQ88" s="59"/>
      <c r="AR88" s="30"/>
      <c r="AS88" s="26"/>
      <c r="AT88" s="1"/>
    </row>
    <row r="89" spans="1:46">
      <c r="A89" s="1">
        <v>21</v>
      </c>
      <c r="B89" s="1">
        <v>21</v>
      </c>
      <c r="C89" s="1" t="s">
        <v>511</v>
      </c>
      <c r="D89" s="29" t="s">
        <v>171</v>
      </c>
      <c r="E89" s="29">
        <v>49</v>
      </c>
      <c r="F89" s="27"/>
      <c r="G89" s="27"/>
      <c r="H89" s="27"/>
      <c r="I89" s="27"/>
      <c r="J89" s="27"/>
      <c r="K89" s="32">
        <f t="shared" si="28"/>
        <v>49</v>
      </c>
      <c r="L89" s="32" t="s">
        <v>761</v>
      </c>
      <c r="M89" s="32"/>
      <c r="N89" s="33">
        <f t="shared" si="29"/>
        <v>49.008299999999998</v>
      </c>
      <c r="O89" s="32">
        <f t="shared" si="30"/>
        <v>1</v>
      </c>
      <c r="P89" s="32" t="str">
        <f t="shared" ca="1" si="31"/>
        <v>Y</v>
      </c>
      <c r="Q89" s="34" t="s">
        <v>207</v>
      </c>
      <c r="R89" s="35">
        <f t="shared" si="32"/>
        <v>0</v>
      </c>
      <c r="S89" s="36">
        <f t="shared" si="33"/>
        <v>49.048999999999992</v>
      </c>
      <c r="T89" s="36">
        <f t="shared" si="34"/>
        <v>49.048999999999999</v>
      </c>
      <c r="U89" s="35">
        <f t="shared" si="35"/>
        <v>0</v>
      </c>
      <c r="V89" s="35">
        <f t="shared" si="36"/>
        <v>49.048999999999999</v>
      </c>
      <c r="W89" s="29">
        <v>49</v>
      </c>
      <c r="X89" s="27"/>
      <c r="Y89" s="27"/>
      <c r="Z89" s="27"/>
      <c r="AA89" s="27"/>
      <c r="AB89" s="27"/>
      <c r="AH89" s="26"/>
      <c r="AI89" s="26"/>
      <c r="AK89" s="26"/>
      <c r="AL89" s="40"/>
      <c r="AM89" s="40"/>
      <c r="AN89" s="40"/>
      <c r="AO89" s="59"/>
      <c r="AP89" s="59"/>
      <c r="AQ89" s="59"/>
      <c r="AR89" s="30"/>
      <c r="AS89" s="26"/>
      <c r="AT89" s="1"/>
    </row>
    <row r="90" spans="1:46">
      <c r="A90" s="1">
        <v>22</v>
      </c>
      <c r="B90" s="1">
        <v>22</v>
      </c>
      <c r="C90" s="1" t="s">
        <v>517</v>
      </c>
      <c r="D90" s="29" t="s">
        <v>116</v>
      </c>
      <c r="E90" s="29">
        <v>43</v>
      </c>
      <c r="F90" s="27"/>
      <c r="G90" s="27"/>
      <c r="H90" s="27"/>
      <c r="I90" s="27"/>
      <c r="J90" s="27"/>
      <c r="K90" s="32">
        <f t="shared" si="28"/>
        <v>43</v>
      </c>
      <c r="L90" s="32" t="s">
        <v>761</v>
      </c>
      <c r="M90" s="32"/>
      <c r="N90" s="33">
        <f t="shared" si="29"/>
        <v>43.008400000000002</v>
      </c>
      <c r="O90" s="32">
        <f t="shared" si="30"/>
        <v>1</v>
      </c>
      <c r="P90" s="32" t="str">
        <f t="shared" ca="1" si="31"/>
        <v>Y</v>
      </c>
      <c r="Q90" s="34" t="s">
        <v>207</v>
      </c>
      <c r="R90" s="35">
        <f t="shared" si="32"/>
        <v>0</v>
      </c>
      <c r="S90" s="36">
        <f t="shared" si="33"/>
        <v>43.042999999999992</v>
      </c>
      <c r="T90" s="36">
        <f t="shared" si="34"/>
        <v>43.042999999999999</v>
      </c>
      <c r="U90" s="35">
        <f t="shared" si="35"/>
        <v>0</v>
      </c>
      <c r="V90" s="35">
        <f t="shared" si="36"/>
        <v>43.042999999999999</v>
      </c>
      <c r="W90" s="29">
        <v>43</v>
      </c>
      <c r="X90" s="27"/>
      <c r="Y90" s="27"/>
      <c r="Z90" s="27"/>
      <c r="AA90" s="27"/>
      <c r="AB90" s="27"/>
      <c r="AH90" s="26"/>
      <c r="AI90" s="26"/>
      <c r="AK90" s="26"/>
      <c r="AL90" s="40"/>
      <c r="AM90" s="40"/>
      <c r="AN90" s="40"/>
      <c r="AO90" s="59"/>
      <c r="AP90" s="59"/>
      <c r="AQ90" s="59"/>
      <c r="AR90" s="30"/>
      <c r="AS90" s="26"/>
      <c r="AT90" s="1"/>
    </row>
    <row r="91" spans="1:46">
      <c r="A91" s="1">
        <v>23</v>
      </c>
      <c r="B91" s="1">
        <v>23</v>
      </c>
      <c r="C91" s="1" t="s">
        <v>518</v>
      </c>
      <c r="D91" s="29" t="s">
        <v>116</v>
      </c>
      <c r="E91" s="29">
        <v>42</v>
      </c>
      <c r="F91" s="27"/>
      <c r="G91" s="27"/>
      <c r="H91" s="27"/>
      <c r="I91" s="27"/>
      <c r="J91" s="27"/>
      <c r="K91" s="32">
        <f t="shared" si="28"/>
        <v>42</v>
      </c>
      <c r="L91" s="32" t="s">
        <v>761</v>
      </c>
      <c r="M91" s="32"/>
      <c r="N91" s="33">
        <f t="shared" si="29"/>
        <v>42.008499999999998</v>
      </c>
      <c r="O91" s="32">
        <f t="shared" si="30"/>
        <v>1</v>
      </c>
      <c r="P91" s="32" t="str">
        <f t="shared" ca="1" si="31"/>
        <v>Y</v>
      </c>
      <c r="Q91" s="34" t="s">
        <v>207</v>
      </c>
      <c r="R91" s="35">
        <f t="shared" si="32"/>
        <v>0</v>
      </c>
      <c r="S91" s="36">
        <f t="shared" si="33"/>
        <v>42.041999999999994</v>
      </c>
      <c r="T91" s="36">
        <f t="shared" si="34"/>
        <v>42.042000000000002</v>
      </c>
      <c r="U91" s="35">
        <f t="shared" si="35"/>
        <v>0</v>
      </c>
      <c r="V91" s="35">
        <f t="shared" si="36"/>
        <v>42.042000000000002</v>
      </c>
      <c r="W91" s="29">
        <v>42</v>
      </c>
      <c r="X91" s="27"/>
      <c r="Y91" s="27"/>
      <c r="Z91" s="27"/>
      <c r="AA91" s="27"/>
      <c r="AB91" s="27"/>
      <c r="AH91" s="26"/>
      <c r="AI91" s="26"/>
      <c r="AK91" s="26"/>
      <c r="AL91" s="40"/>
      <c r="AM91" s="40"/>
      <c r="AN91" s="40"/>
      <c r="AO91" s="59"/>
      <c r="AP91" s="59"/>
      <c r="AQ91" s="59"/>
      <c r="AR91" s="30"/>
      <c r="AS91" s="26"/>
      <c r="AT91" s="1"/>
    </row>
    <row r="92" spans="1:46" ht="3" customHeight="1">
      <c r="D92" s="54"/>
      <c r="E92" s="54"/>
      <c r="F92" s="54"/>
      <c r="G92" s="54"/>
      <c r="H92" s="54"/>
      <c r="I92" s="54"/>
      <c r="J92" s="54"/>
      <c r="K92" s="32"/>
      <c r="L92" s="27"/>
      <c r="M92" s="27"/>
      <c r="N92" s="42"/>
      <c r="O92" s="27"/>
      <c r="P92" s="27"/>
      <c r="R92" s="60"/>
      <c r="S92" s="60"/>
      <c r="T92" s="60"/>
      <c r="U92" s="60"/>
      <c r="V92" s="35"/>
      <c r="W92" s="54"/>
      <c r="X92" s="54"/>
      <c r="Y92" s="54"/>
      <c r="Z92" s="54"/>
      <c r="AA92" s="54"/>
      <c r="AB92" s="54"/>
      <c r="AH92" s="26"/>
      <c r="AI92" s="26"/>
      <c r="AK92" s="26"/>
      <c r="AL92" s="40"/>
      <c r="AM92" s="40"/>
      <c r="AN92" s="40"/>
      <c r="AO92" s="40"/>
      <c r="AP92" s="40"/>
      <c r="AQ92" s="40"/>
      <c r="AR92" s="30"/>
      <c r="AS92" s="26"/>
      <c r="AT92" s="1"/>
    </row>
    <row r="93" spans="1:46">
      <c r="D93" s="27"/>
      <c r="E93" s="27"/>
      <c r="F93" s="27"/>
      <c r="G93" s="27"/>
      <c r="H93" s="27"/>
      <c r="I93" s="27"/>
      <c r="J93" s="27"/>
      <c r="K93" s="32"/>
      <c r="L93" s="27"/>
      <c r="M93" s="27"/>
      <c r="N93" s="42"/>
      <c r="O93" s="27"/>
      <c r="P93" s="27"/>
      <c r="R93" s="63"/>
      <c r="S93" s="63"/>
      <c r="T93" s="63"/>
      <c r="U93" s="63"/>
      <c r="V93" s="35"/>
      <c r="W93" s="27"/>
      <c r="X93" s="27"/>
      <c r="Y93" s="27"/>
      <c r="Z93" s="27"/>
      <c r="AA93" s="27"/>
      <c r="AB93" s="27"/>
      <c r="AH93" s="26"/>
      <c r="AI93" s="26"/>
      <c r="AK93" s="26"/>
      <c r="AL93" s="40"/>
      <c r="AM93" s="40"/>
      <c r="AN93" s="40"/>
      <c r="AO93" s="40"/>
      <c r="AP93" s="40"/>
      <c r="AQ93" s="40"/>
      <c r="AR93" s="30"/>
      <c r="AS93" s="26"/>
      <c r="AT93" s="1"/>
    </row>
    <row r="94" spans="1:46" ht="15">
      <c r="A94" s="61"/>
      <c r="B94" s="61"/>
      <c r="C94" s="26" t="s">
        <v>188</v>
      </c>
      <c r="D94" s="27"/>
      <c r="E94" s="27"/>
      <c r="F94" s="27"/>
      <c r="G94" s="27"/>
      <c r="H94" s="27"/>
      <c r="I94" s="27"/>
      <c r="J94" s="27"/>
      <c r="K94" s="32"/>
      <c r="L94" s="27"/>
      <c r="M94" s="27"/>
      <c r="N94" s="42"/>
      <c r="O94" s="27"/>
      <c r="P94" s="27"/>
      <c r="Q94" s="54" t="str">
        <f>C94</f>
        <v>F50</v>
      </c>
      <c r="R94" s="60"/>
      <c r="S94" s="60"/>
      <c r="T94" s="60"/>
      <c r="U94" s="60"/>
      <c r="V94" s="35"/>
      <c r="W94" s="27"/>
      <c r="X94" s="54"/>
      <c r="Y94" s="54"/>
      <c r="Z94" s="54"/>
      <c r="AA94" s="54"/>
      <c r="AB94" s="54"/>
      <c r="AH94" s="26"/>
      <c r="AI94" s="26"/>
      <c r="AK94" s="26"/>
      <c r="AL94" s="40"/>
      <c r="AM94" s="40"/>
      <c r="AN94" s="40"/>
      <c r="AO94" s="38">
        <v>555</v>
      </c>
      <c r="AP94" s="38">
        <v>545</v>
      </c>
      <c r="AQ94" s="38">
        <v>504</v>
      </c>
      <c r="AR94" s="30"/>
      <c r="AS94" s="26"/>
      <c r="AT94" s="1"/>
    </row>
    <row r="95" spans="1:46" ht="15">
      <c r="A95" s="62">
        <v>1</v>
      </c>
      <c r="B95" s="62">
        <v>1</v>
      </c>
      <c r="C95" s="1" t="s">
        <v>187</v>
      </c>
      <c r="D95" s="29" t="s">
        <v>25</v>
      </c>
      <c r="E95" s="29">
        <v>194</v>
      </c>
      <c r="F95" s="27"/>
      <c r="G95" s="27"/>
      <c r="H95" s="27"/>
      <c r="I95" s="27"/>
      <c r="J95" s="27"/>
      <c r="K95" s="32">
        <f t="shared" ref="K95:K124" si="37">IFERROR(LARGE(E95:J95,1),0)+IF($D$5&gt;=2,IFERROR(LARGE(E95:J95,2),0),0)+IF($D$5&gt;=3,IFERROR(LARGE(E95:J95,3),0),0)+IF($D$5&gt;=4,IFERROR(LARGE(E95:J95,4),0),0)+IF($D$5&gt;=5,IFERROR(LARGE(E95:J95,5),0),0)+IF($D$5&gt;=6,IFERROR(LARGE(E95:J95,6),0),0)</f>
        <v>194</v>
      </c>
      <c r="L95" s="32" t="s">
        <v>761</v>
      </c>
      <c r="M95" s="32" t="s">
        <v>189</v>
      </c>
      <c r="N95" s="33">
        <f t="shared" ref="N95:N124" si="38">K95+(ROW(K95)-ROW(K$6))/10000</f>
        <v>194.00890000000001</v>
      </c>
      <c r="O95" s="32">
        <f t="shared" ref="O95:O124" si="39">COUNT(E95:J95)</f>
        <v>1</v>
      </c>
      <c r="P95" s="32" t="str">
        <f t="shared" ref="P95:P124" ca="1" si="40">IF(AND(O95=1,OFFSET(D95,0,P$3)&gt;0),"Y",0)</f>
        <v>Y</v>
      </c>
      <c r="Q95" s="34" t="s">
        <v>188</v>
      </c>
      <c r="R95" s="35">
        <f t="shared" ref="R95:R124" si="41">1-(Q95=Q94)</f>
        <v>0</v>
      </c>
      <c r="S95" s="36">
        <f t="shared" ref="S95:S124" si="42">IFERROR(LARGE(E95:J95,1),0)*1.001+IF($D$5&gt;=2,IFERROR(LARGE(E95:J95,2),0),0)*1.0001+IF($D$5&gt;=3,IFERROR(LARGE(E95:J95,3),0),0)*1.00001+IF($D$5&gt;=4,IFERROR(LARGE(E95:J95,4),0),0)*1.000001+IF($D$5&gt;=5,IFERROR(LARGE(E95:J95,5),0),0)*1.0000001+IF($D$5&gt;=6,IFERROR(LARGE(E95:J95,6),0),0)*1.00000001</f>
        <v>194.19399999999999</v>
      </c>
      <c r="T95" s="36">
        <f t="shared" ref="T95:T124" si="43">K95+W95/1000+IF($D$5&gt;=2,X95/10000,0)+IF($D$5&gt;=3,Y95/100000,0)+IF($D$5&gt;=4,Z95/1000000,0)+IF($D$5&gt;=5,AA95/10000000,0)+IF($D$5&gt;=6,AB95/100000000,0)</f>
        <v>194.19399999999999</v>
      </c>
      <c r="U95" s="35">
        <f t="shared" ref="U95:U124" si="44">1-(S95=T95)</f>
        <v>0</v>
      </c>
      <c r="V95" s="35">
        <f t="shared" ref="V95:V124" si="45">K95+W95/1000+X95/10000+Y95/100000+Z95/1000000+AA95/10000000+AB95/100000000</f>
        <v>194.19399999999999</v>
      </c>
      <c r="W95" s="29">
        <v>194</v>
      </c>
      <c r="X95" s="27"/>
      <c r="Y95" s="27"/>
      <c r="Z95" s="27"/>
      <c r="AA95" s="27"/>
      <c r="AB95" s="27"/>
      <c r="AH95" s="26"/>
      <c r="AI95" s="26"/>
      <c r="AK95" s="26"/>
      <c r="AL95" s="40"/>
      <c r="AM95" s="40"/>
      <c r="AN95" s="40"/>
      <c r="AO95" s="59"/>
      <c r="AP95" s="59"/>
      <c r="AQ95" s="59"/>
      <c r="AR95" s="30"/>
      <c r="AS95" s="26"/>
      <c r="AT95" s="1"/>
    </row>
    <row r="96" spans="1:46" ht="15">
      <c r="A96" s="62">
        <v>2</v>
      </c>
      <c r="B96" s="62">
        <v>2</v>
      </c>
      <c r="C96" s="1" t="s">
        <v>220</v>
      </c>
      <c r="D96" s="29" t="s">
        <v>110</v>
      </c>
      <c r="E96" s="29">
        <v>186</v>
      </c>
      <c r="F96" s="27"/>
      <c r="G96" s="27"/>
      <c r="H96" s="27"/>
      <c r="I96" s="27"/>
      <c r="J96" s="27"/>
      <c r="K96" s="32">
        <f t="shared" si="37"/>
        <v>186</v>
      </c>
      <c r="L96" s="32" t="s">
        <v>761</v>
      </c>
      <c r="M96" s="32" t="s">
        <v>251</v>
      </c>
      <c r="N96" s="33">
        <f t="shared" si="38"/>
        <v>186.00899999999999</v>
      </c>
      <c r="O96" s="32">
        <f t="shared" si="39"/>
        <v>1</v>
      </c>
      <c r="P96" s="32" t="str">
        <f t="shared" ca="1" si="40"/>
        <v>Y</v>
      </c>
      <c r="Q96" s="34" t="s">
        <v>188</v>
      </c>
      <c r="R96" s="35">
        <f t="shared" si="41"/>
        <v>0</v>
      </c>
      <c r="S96" s="36">
        <f t="shared" si="42"/>
        <v>186.18599999999998</v>
      </c>
      <c r="T96" s="36">
        <f t="shared" si="43"/>
        <v>186.18600000000001</v>
      </c>
      <c r="U96" s="35">
        <f t="shared" si="44"/>
        <v>0</v>
      </c>
      <c r="V96" s="35">
        <f t="shared" si="45"/>
        <v>186.18600000000001</v>
      </c>
      <c r="W96" s="29">
        <v>186</v>
      </c>
      <c r="X96" s="27"/>
      <c r="Y96" s="27"/>
      <c r="Z96" s="27"/>
      <c r="AA96" s="27"/>
      <c r="AB96" s="27"/>
      <c r="AH96" s="26"/>
      <c r="AI96" s="26"/>
      <c r="AK96" s="26"/>
      <c r="AL96" s="40"/>
      <c r="AM96" s="40"/>
      <c r="AN96" s="40"/>
      <c r="AO96" s="59"/>
      <c r="AP96" s="59"/>
      <c r="AQ96" s="59"/>
      <c r="AR96" s="30"/>
      <c r="AS96" s="26"/>
      <c r="AT96" s="1"/>
    </row>
    <row r="97" spans="1:46" ht="15">
      <c r="A97" s="62">
        <v>3</v>
      </c>
      <c r="B97" s="62">
        <v>3</v>
      </c>
      <c r="C97" s="1" t="s">
        <v>246</v>
      </c>
      <c r="D97" s="29" t="s">
        <v>116</v>
      </c>
      <c r="E97" s="29">
        <v>180</v>
      </c>
      <c r="F97" s="27"/>
      <c r="G97" s="27"/>
      <c r="H97" s="27"/>
      <c r="I97" s="27"/>
      <c r="J97" s="27"/>
      <c r="K97" s="32">
        <f t="shared" si="37"/>
        <v>180</v>
      </c>
      <c r="L97" s="32" t="s">
        <v>761</v>
      </c>
      <c r="M97" s="32" t="s">
        <v>609</v>
      </c>
      <c r="N97" s="33">
        <f t="shared" si="38"/>
        <v>180.00909999999999</v>
      </c>
      <c r="O97" s="32">
        <f t="shared" si="39"/>
        <v>1</v>
      </c>
      <c r="P97" s="32" t="str">
        <f t="shared" ca="1" si="40"/>
        <v>Y</v>
      </c>
      <c r="Q97" s="34" t="s">
        <v>188</v>
      </c>
      <c r="R97" s="35">
        <f t="shared" si="41"/>
        <v>0</v>
      </c>
      <c r="S97" s="36">
        <f t="shared" si="42"/>
        <v>180.17999999999998</v>
      </c>
      <c r="T97" s="36">
        <f t="shared" si="43"/>
        <v>180.18</v>
      </c>
      <c r="U97" s="35">
        <f t="shared" si="44"/>
        <v>0</v>
      </c>
      <c r="V97" s="35">
        <f t="shared" si="45"/>
        <v>180.18</v>
      </c>
      <c r="W97" s="29">
        <v>180</v>
      </c>
      <c r="X97" s="27"/>
      <c r="Y97" s="27"/>
      <c r="Z97" s="27"/>
      <c r="AA97" s="27"/>
      <c r="AB97" s="27"/>
      <c r="AH97" s="26"/>
      <c r="AI97" s="26"/>
      <c r="AK97" s="26"/>
      <c r="AL97" s="40"/>
      <c r="AM97" s="40"/>
      <c r="AN97" s="40"/>
      <c r="AO97" s="59"/>
      <c r="AP97" s="59"/>
      <c r="AQ97" s="59"/>
      <c r="AR97" s="30"/>
      <c r="AS97" s="26"/>
      <c r="AT97" s="1"/>
    </row>
    <row r="98" spans="1:46" ht="15">
      <c r="A98" s="62">
        <v>4</v>
      </c>
      <c r="B98" s="62">
        <v>4</v>
      </c>
      <c r="C98" s="1" t="s">
        <v>252</v>
      </c>
      <c r="D98" s="29" t="s">
        <v>47</v>
      </c>
      <c r="E98" s="29">
        <v>178</v>
      </c>
      <c r="F98" s="27"/>
      <c r="G98" s="27"/>
      <c r="H98" s="27"/>
      <c r="I98" s="27"/>
      <c r="J98" s="27"/>
      <c r="K98" s="32">
        <f t="shared" si="37"/>
        <v>178</v>
      </c>
      <c r="L98" s="32" t="s">
        <v>761</v>
      </c>
      <c r="M98" s="32"/>
      <c r="N98" s="33">
        <f t="shared" si="38"/>
        <v>178.00919999999999</v>
      </c>
      <c r="O98" s="32">
        <f t="shared" si="39"/>
        <v>1</v>
      </c>
      <c r="P98" s="32" t="str">
        <f t="shared" ca="1" si="40"/>
        <v>Y</v>
      </c>
      <c r="Q98" s="34" t="s">
        <v>188</v>
      </c>
      <c r="R98" s="35">
        <f t="shared" si="41"/>
        <v>0</v>
      </c>
      <c r="S98" s="36">
        <f t="shared" si="42"/>
        <v>178.17799999999997</v>
      </c>
      <c r="T98" s="36">
        <f t="shared" si="43"/>
        <v>178.178</v>
      </c>
      <c r="U98" s="35">
        <f t="shared" si="44"/>
        <v>0</v>
      </c>
      <c r="V98" s="35">
        <f t="shared" si="45"/>
        <v>178.178</v>
      </c>
      <c r="W98" s="29">
        <v>178</v>
      </c>
      <c r="X98" s="27"/>
      <c r="Y98" s="27"/>
      <c r="Z98" s="27"/>
      <c r="AA98" s="27"/>
      <c r="AB98" s="27"/>
      <c r="AH98" s="26"/>
      <c r="AI98" s="26"/>
      <c r="AK98" s="26"/>
      <c r="AL98" s="40"/>
      <c r="AM98" s="40"/>
      <c r="AN98" s="40"/>
      <c r="AO98" s="59"/>
      <c r="AP98" s="59"/>
      <c r="AQ98" s="59"/>
      <c r="AR98" s="30"/>
      <c r="AS98" s="26"/>
      <c r="AT98" s="1"/>
    </row>
    <row r="99" spans="1:46" ht="15">
      <c r="A99" s="62">
        <v>5</v>
      </c>
      <c r="B99" s="62">
        <v>5</v>
      </c>
      <c r="C99" s="1" t="s">
        <v>278</v>
      </c>
      <c r="D99" s="29" t="s">
        <v>32</v>
      </c>
      <c r="E99" s="29">
        <v>172</v>
      </c>
      <c r="F99" s="27"/>
      <c r="G99" s="27"/>
      <c r="H99" s="27"/>
      <c r="I99" s="27"/>
      <c r="J99" s="27"/>
      <c r="K99" s="32">
        <f t="shared" si="37"/>
        <v>172</v>
      </c>
      <c r="L99" s="32" t="s">
        <v>761</v>
      </c>
      <c r="M99" s="32"/>
      <c r="N99" s="33">
        <f t="shared" si="38"/>
        <v>172.0093</v>
      </c>
      <c r="O99" s="32">
        <f t="shared" si="39"/>
        <v>1</v>
      </c>
      <c r="P99" s="32" t="str">
        <f t="shared" ca="1" si="40"/>
        <v>Y</v>
      </c>
      <c r="Q99" s="34" t="s">
        <v>188</v>
      </c>
      <c r="R99" s="35">
        <f t="shared" si="41"/>
        <v>0</v>
      </c>
      <c r="S99" s="36">
        <f t="shared" si="42"/>
        <v>172.17199999999997</v>
      </c>
      <c r="T99" s="36">
        <f t="shared" si="43"/>
        <v>172.172</v>
      </c>
      <c r="U99" s="35">
        <f t="shared" si="44"/>
        <v>0</v>
      </c>
      <c r="V99" s="35">
        <f t="shared" si="45"/>
        <v>172.172</v>
      </c>
      <c r="W99" s="29">
        <v>172</v>
      </c>
      <c r="X99" s="27"/>
      <c r="Y99" s="27"/>
      <c r="Z99" s="27"/>
      <c r="AA99" s="27"/>
      <c r="AB99" s="27"/>
      <c r="AH99" s="26"/>
      <c r="AI99" s="26"/>
      <c r="AK99" s="26"/>
      <c r="AL99" s="40"/>
      <c r="AM99" s="40"/>
      <c r="AN99" s="40"/>
      <c r="AO99" s="59"/>
      <c r="AP99" s="59"/>
      <c r="AQ99" s="59"/>
      <c r="AR99" s="30"/>
      <c r="AS99" s="26"/>
      <c r="AT99" s="1"/>
    </row>
    <row r="100" spans="1:46" ht="15">
      <c r="A100" s="62">
        <v>6</v>
      </c>
      <c r="B100" s="62">
        <v>6</v>
      </c>
      <c r="C100" s="1" t="s">
        <v>317</v>
      </c>
      <c r="D100" s="29" t="s">
        <v>47</v>
      </c>
      <c r="E100" s="29">
        <v>159</v>
      </c>
      <c r="F100" s="27"/>
      <c r="G100" s="27"/>
      <c r="H100" s="27"/>
      <c r="I100" s="27"/>
      <c r="J100" s="27"/>
      <c r="K100" s="32">
        <f t="shared" si="37"/>
        <v>159</v>
      </c>
      <c r="L100" s="32" t="s">
        <v>761</v>
      </c>
      <c r="M100" s="32"/>
      <c r="N100" s="33">
        <f t="shared" si="38"/>
        <v>159.0094</v>
      </c>
      <c r="O100" s="32">
        <f t="shared" si="39"/>
        <v>1</v>
      </c>
      <c r="P100" s="32" t="str">
        <f t="shared" ca="1" si="40"/>
        <v>Y</v>
      </c>
      <c r="Q100" s="34" t="s">
        <v>188</v>
      </c>
      <c r="R100" s="35">
        <f t="shared" si="41"/>
        <v>0</v>
      </c>
      <c r="S100" s="36">
        <f t="shared" si="42"/>
        <v>159.15899999999999</v>
      </c>
      <c r="T100" s="36">
        <f t="shared" si="43"/>
        <v>159.15899999999999</v>
      </c>
      <c r="U100" s="35">
        <f t="shared" si="44"/>
        <v>0</v>
      </c>
      <c r="V100" s="35">
        <f t="shared" si="45"/>
        <v>159.15899999999999</v>
      </c>
      <c r="W100" s="29">
        <v>159</v>
      </c>
      <c r="X100" s="27"/>
      <c r="Y100" s="27"/>
      <c r="Z100" s="27"/>
      <c r="AA100" s="27"/>
      <c r="AB100" s="27"/>
      <c r="AH100" s="26"/>
      <c r="AI100" s="26"/>
      <c r="AK100" s="26"/>
      <c r="AL100" s="40"/>
      <c r="AM100" s="40"/>
      <c r="AN100" s="40"/>
      <c r="AO100" s="59"/>
      <c r="AP100" s="59"/>
      <c r="AQ100" s="59"/>
      <c r="AR100" s="30"/>
      <c r="AS100" s="26"/>
      <c r="AT100" s="1"/>
    </row>
    <row r="101" spans="1:46" ht="15">
      <c r="A101" s="62">
        <v>7</v>
      </c>
      <c r="B101" s="62">
        <v>7</v>
      </c>
      <c r="C101" s="1" t="s">
        <v>347</v>
      </c>
      <c r="D101" s="29" t="s">
        <v>25</v>
      </c>
      <c r="E101" s="29">
        <v>151</v>
      </c>
      <c r="F101" s="27"/>
      <c r="G101" s="27"/>
      <c r="H101" s="27"/>
      <c r="I101" s="27"/>
      <c r="J101" s="27"/>
      <c r="K101" s="32">
        <f t="shared" si="37"/>
        <v>151</v>
      </c>
      <c r="L101" s="32" t="s">
        <v>761</v>
      </c>
      <c r="M101" s="32"/>
      <c r="N101" s="33">
        <f t="shared" si="38"/>
        <v>151.0095</v>
      </c>
      <c r="O101" s="32">
        <f t="shared" si="39"/>
        <v>1</v>
      </c>
      <c r="P101" s="32" t="str">
        <f t="shared" ca="1" si="40"/>
        <v>Y</v>
      </c>
      <c r="Q101" s="34" t="s">
        <v>188</v>
      </c>
      <c r="R101" s="35">
        <f t="shared" si="41"/>
        <v>0</v>
      </c>
      <c r="S101" s="36">
        <f t="shared" si="42"/>
        <v>151.15099999999998</v>
      </c>
      <c r="T101" s="36">
        <f t="shared" si="43"/>
        <v>151.15100000000001</v>
      </c>
      <c r="U101" s="35">
        <f t="shared" si="44"/>
        <v>0</v>
      </c>
      <c r="V101" s="35">
        <f t="shared" si="45"/>
        <v>151.15100000000001</v>
      </c>
      <c r="W101" s="29">
        <v>151</v>
      </c>
      <c r="X101" s="27"/>
      <c r="Y101" s="27"/>
      <c r="Z101" s="27"/>
      <c r="AA101" s="27"/>
      <c r="AB101" s="27"/>
      <c r="AH101" s="26"/>
      <c r="AI101" s="26"/>
      <c r="AK101" s="26"/>
      <c r="AL101" s="40"/>
      <c r="AM101" s="40"/>
      <c r="AN101" s="40"/>
      <c r="AO101" s="59"/>
      <c r="AP101" s="59"/>
      <c r="AQ101" s="59"/>
      <c r="AR101" s="30"/>
      <c r="AS101" s="26"/>
      <c r="AT101" s="1"/>
    </row>
    <row r="102" spans="1:46" ht="15">
      <c r="A102" s="62">
        <v>8</v>
      </c>
      <c r="B102" s="62">
        <v>8</v>
      </c>
      <c r="C102" s="1" t="s">
        <v>350</v>
      </c>
      <c r="D102" s="29" t="s">
        <v>72</v>
      </c>
      <c r="E102" s="29">
        <v>150</v>
      </c>
      <c r="F102" s="27"/>
      <c r="G102" s="27"/>
      <c r="H102" s="27"/>
      <c r="I102" s="27"/>
      <c r="J102" s="27"/>
      <c r="K102" s="32">
        <f t="shared" si="37"/>
        <v>150</v>
      </c>
      <c r="L102" s="32" t="s">
        <v>761</v>
      </c>
      <c r="M102" s="32"/>
      <c r="N102" s="33">
        <f t="shared" si="38"/>
        <v>150.00960000000001</v>
      </c>
      <c r="O102" s="32">
        <f t="shared" si="39"/>
        <v>1</v>
      </c>
      <c r="P102" s="32" t="str">
        <f t="shared" ca="1" si="40"/>
        <v>Y</v>
      </c>
      <c r="Q102" s="34" t="s">
        <v>188</v>
      </c>
      <c r="R102" s="35">
        <f t="shared" si="41"/>
        <v>0</v>
      </c>
      <c r="S102" s="36">
        <f t="shared" si="42"/>
        <v>150.14999999999998</v>
      </c>
      <c r="T102" s="36">
        <f t="shared" si="43"/>
        <v>150.15</v>
      </c>
      <c r="U102" s="35">
        <f t="shared" si="44"/>
        <v>0</v>
      </c>
      <c r="V102" s="35">
        <f t="shared" si="45"/>
        <v>150.15</v>
      </c>
      <c r="W102" s="29">
        <v>150</v>
      </c>
      <c r="X102" s="27"/>
      <c r="Y102" s="27"/>
      <c r="Z102" s="27"/>
      <c r="AA102" s="27"/>
      <c r="AB102" s="27"/>
      <c r="AH102" s="26"/>
      <c r="AI102" s="26"/>
      <c r="AK102" s="26"/>
      <c r="AL102" s="40"/>
      <c r="AM102" s="40"/>
      <c r="AN102" s="40"/>
      <c r="AO102" s="59"/>
      <c r="AP102" s="59"/>
      <c r="AQ102" s="59"/>
      <c r="AR102" s="30"/>
      <c r="AS102" s="26"/>
      <c r="AT102" s="1"/>
    </row>
    <row r="103" spans="1:46" ht="15">
      <c r="A103" s="62">
        <v>9</v>
      </c>
      <c r="B103" s="62">
        <v>9</v>
      </c>
      <c r="C103" s="1" t="s">
        <v>352</v>
      </c>
      <c r="D103" s="29" t="s">
        <v>157</v>
      </c>
      <c r="E103" s="29">
        <v>148</v>
      </c>
      <c r="F103" s="27"/>
      <c r="G103" s="27"/>
      <c r="H103" s="27"/>
      <c r="I103" s="27"/>
      <c r="J103" s="27"/>
      <c r="K103" s="32">
        <f t="shared" si="37"/>
        <v>148</v>
      </c>
      <c r="L103" s="32" t="s">
        <v>761</v>
      </c>
      <c r="M103" s="32"/>
      <c r="N103" s="33">
        <f t="shared" si="38"/>
        <v>148.00970000000001</v>
      </c>
      <c r="O103" s="32">
        <f t="shared" si="39"/>
        <v>1</v>
      </c>
      <c r="P103" s="32" t="str">
        <f t="shared" ca="1" si="40"/>
        <v>Y</v>
      </c>
      <c r="Q103" s="34" t="s">
        <v>188</v>
      </c>
      <c r="R103" s="35">
        <f t="shared" si="41"/>
        <v>0</v>
      </c>
      <c r="S103" s="36">
        <f t="shared" si="42"/>
        <v>148.148</v>
      </c>
      <c r="T103" s="36">
        <f t="shared" si="43"/>
        <v>148.148</v>
      </c>
      <c r="U103" s="35">
        <f t="shared" si="44"/>
        <v>0</v>
      </c>
      <c r="V103" s="35">
        <f t="shared" si="45"/>
        <v>148.148</v>
      </c>
      <c r="W103" s="29">
        <v>148</v>
      </c>
      <c r="X103" s="27"/>
      <c r="Y103" s="27"/>
      <c r="Z103" s="27"/>
      <c r="AA103" s="27"/>
      <c r="AB103" s="27"/>
      <c r="AH103" s="26"/>
      <c r="AI103" s="26"/>
      <c r="AK103" s="26"/>
      <c r="AL103" s="40"/>
      <c r="AM103" s="40"/>
      <c r="AN103" s="40"/>
      <c r="AO103" s="59"/>
      <c r="AP103" s="59"/>
      <c r="AQ103" s="59"/>
      <c r="AR103" s="30"/>
      <c r="AS103" s="26"/>
      <c r="AT103" s="1"/>
    </row>
    <row r="104" spans="1:46" ht="15">
      <c r="A104" s="62">
        <v>10</v>
      </c>
      <c r="B104" s="62">
        <v>10</v>
      </c>
      <c r="C104" s="1" t="s">
        <v>359</v>
      </c>
      <c r="D104" s="29" t="s">
        <v>157</v>
      </c>
      <c r="E104" s="29">
        <v>145</v>
      </c>
      <c r="F104" s="27"/>
      <c r="G104" s="27"/>
      <c r="H104" s="27"/>
      <c r="I104" s="27"/>
      <c r="J104" s="27"/>
      <c r="K104" s="32">
        <f t="shared" si="37"/>
        <v>145</v>
      </c>
      <c r="L104" s="32" t="s">
        <v>761</v>
      </c>
      <c r="M104" s="32"/>
      <c r="N104" s="33">
        <f t="shared" si="38"/>
        <v>145.00980000000001</v>
      </c>
      <c r="O104" s="32">
        <f t="shared" si="39"/>
        <v>1</v>
      </c>
      <c r="P104" s="32" t="str">
        <f t="shared" ca="1" si="40"/>
        <v>Y</v>
      </c>
      <c r="Q104" s="34" t="s">
        <v>188</v>
      </c>
      <c r="R104" s="35">
        <f t="shared" si="41"/>
        <v>0</v>
      </c>
      <c r="S104" s="36">
        <f t="shared" si="42"/>
        <v>145.14499999999998</v>
      </c>
      <c r="T104" s="36">
        <f t="shared" si="43"/>
        <v>145.14500000000001</v>
      </c>
      <c r="U104" s="35">
        <f t="shared" si="44"/>
        <v>0</v>
      </c>
      <c r="V104" s="35">
        <f t="shared" si="45"/>
        <v>145.14500000000001</v>
      </c>
      <c r="W104" s="29">
        <v>145</v>
      </c>
      <c r="X104" s="27"/>
      <c r="Y104" s="27"/>
      <c r="Z104" s="27"/>
      <c r="AA104" s="27"/>
      <c r="AB104" s="27"/>
      <c r="AH104" s="26"/>
      <c r="AI104" s="26"/>
      <c r="AK104" s="26"/>
      <c r="AL104" s="40"/>
      <c r="AM104" s="40"/>
      <c r="AN104" s="40"/>
      <c r="AO104" s="59"/>
      <c r="AP104" s="59"/>
      <c r="AQ104" s="59"/>
      <c r="AR104" s="30"/>
      <c r="AS104" s="26"/>
      <c r="AT104" s="1"/>
    </row>
    <row r="105" spans="1:46" ht="15">
      <c r="A105" s="62">
        <v>11</v>
      </c>
      <c r="B105" s="62">
        <v>11</v>
      </c>
      <c r="C105" s="1" t="s">
        <v>391</v>
      </c>
      <c r="D105" s="29" t="s">
        <v>54</v>
      </c>
      <c r="E105" s="29">
        <v>130</v>
      </c>
      <c r="F105" s="27"/>
      <c r="G105" s="27"/>
      <c r="H105" s="27"/>
      <c r="I105" s="27"/>
      <c r="J105" s="27"/>
      <c r="K105" s="32">
        <f t="shared" si="37"/>
        <v>130</v>
      </c>
      <c r="L105" s="32" t="s">
        <v>761</v>
      </c>
      <c r="M105" s="32"/>
      <c r="N105" s="33">
        <f t="shared" si="38"/>
        <v>130.00989999999999</v>
      </c>
      <c r="O105" s="32">
        <f t="shared" si="39"/>
        <v>1</v>
      </c>
      <c r="P105" s="32" t="str">
        <f t="shared" ca="1" si="40"/>
        <v>Y</v>
      </c>
      <c r="Q105" s="34" t="s">
        <v>188</v>
      </c>
      <c r="R105" s="35">
        <f t="shared" si="41"/>
        <v>0</v>
      </c>
      <c r="S105" s="36">
        <f t="shared" si="42"/>
        <v>130.13</v>
      </c>
      <c r="T105" s="36">
        <f t="shared" si="43"/>
        <v>130.13</v>
      </c>
      <c r="U105" s="35">
        <f t="shared" si="44"/>
        <v>0</v>
      </c>
      <c r="V105" s="35">
        <f t="shared" si="45"/>
        <v>130.13</v>
      </c>
      <c r="W105" s="29">
        <v>130</v>
      </c>
      <c r="X105" s="27"/>
      <c r="Y105" s="27"/>
      <c r="Z105" s="27"/>
      <c r="AA105" s="27"/>
      <c r="AB105" s="27"/>
      <c r="AH105" s="26"/>
      <c r="AI105" s="26"/>
      <c r="AK105" s="26"/>
      <c r="AL105" s="40"/>
      <c r="AM105" s="40"/>
      <c r="AN105" s="40"/>
      <c r="AO105" s="59"/>
      <c r="AP105" s="59"/>
      <c r="AQ105" s="59"/>
      <c r="AR105" s="30"/>
      <c r="AS105" s="26"/>
      <c r="AT105" s="1"/>
    </row>
    <row r="106" spans="1:46" ht="15">
      <c r="A106" s="62">
        <v>12</v>
      </c>
      <c r="B106" s="62">
        <v>12</v>
      </c>
      <c r="C106" s="1" t="s">
        <v>393</v>
      </c>
      <c r="D106" s="29" t="s">
        <v>63</v>
      </c>
      <c r="E106" s="29">
        <v>129</v>
      </c>
      <c r="F106" s="27"/>
      <c r="G106" s="27"/>
      <c r="H106" s="27"/>
      <c r="I106" s="27"/>
      <c r="J106" s="27"/>
      <c r="K106" s="32">
        <f t="shared" si="37"/>
        <v>129</v>
      </c>
      <c r="L106" s="32" t="s">
        <v>761</v>
      </c>
      <c r="M106" s="32"/>
      <c r="N106" s="33">
        <f t="shared" si="38"/>
        <v>129.01</v>
      </c>
      <c r="O106" s="32">
        <f t="shared" si="39"/>
        <v>1</v>
      </c>
      <c r="P106" s="32" t="str">
        <f t="shared" ca="1" si="40"/>
        <v>Y</v>
      </c>
      <c r="Q106" s="34" t="s">
        <v>188</v>
      </c>
      <c r="R106" s="35">
        <f t="shared" si="41"/>
        <v>0</v>
      </c>
      <c r="S106" s="36">
        <f t="shared" si="42"/>
        <v>129.12899999999999</v>
      </c>
      <c r="T106" s="36">
        <f t="shared" si="43"/>
        <v>129.12899999999999</v>
      </c>
      <c r="U106" s="35">
        <f t="shared" si="44"/>
        <v>0</v>
      </c>
      <c r="V106" s="35">
        <f t="shared" si="45"/>
        <v>129.12899999999999</v>
      </c>
      <c r="W106" s="29">
        <v>129</v>
      </c>
      <c r="X106" s="27"/>
      <c r="Y106" s="27"/>
      <c r="Z106" s="27"/>
      <c r="AA106" s="27"/>
      <c r="AB106" s="27"/>
      <c r="AH106" s="26"/>
      <c r="AI106" s="26"/>
      <c r="AK106" s="26"/>
      <c r="AL106" s="40"/>
      <c r="AM106" s="40"/>
      <c r="AN106" s="40"/>
      <c r="AO106" s="59"/>
      <c r="AP106" s="59"/>
      <c r="AQ106" s="59"/>
      <c r="AR106" s="30"/>
      <c r="AS106" s="26"/>
      <c r="AT106" s="1"/>
    </row>
    <row r="107" spans="1:46" ht="15">
      <c r="A107" s="62">
        <v>13</v>
      </c>
      <c r="B107" s="62">
        <v>13</v>
      </c>
      <c r="C107" s="1" t="s">
        <v>400</v>
      </c>
      <c r="D107" s="29" t="s">
        <v>69</v>
      </c>
      <c r="E107" s="29">
        <v>126</v>
      </c>
      <c r="F107" s="27"/>
      <c r="G107" s="27"/>
      <c r="H107" s="27"/>
      <c r="I107" s="27"/>
      <c r="J107" s="27"/>
      <c r="K107" s="32">
        <f t="shared" si="37"/>
        <v>126</v>
      </c>
      <c r="L107" s="32" t="s">
        <v>761</v>
      </c>
      <c r="M107" s="32"/>
      <c r="N107" s="33">
        <f t="shared" si="38"/>
        <v>126.01009999999999</v>
      </c>
      <c r="O107" s="32">
        <f t="shared" si="39"/>
        <v>1</v>
      </c>
      <c r="P107" s="32" t="str">
        <f t="shared" ca="1" si="40"/>
        <v>Y</v>
      </c>
      <c r="Q107" s="34" t="s">
        <v>188</v>
      </c>
      <c r="R107" s="35">
        <f t="shared" si="41"/>
        <v>0</v>
      </c>
      <c r="S107" s="36">
        <f t="shared" si="42"/>
        <v>126.12599999999999</v>
      </c>
      <c r="T107" s="36">
        <f t="shared" si="43"/>
        <v>126.126</v>
      </c>
      <c r="U107" s="35">
        <f t="shared" si="44"/>
        <v>0</v>
      </c>
      <c r="V107" s="35">
        <f t="shared" si="45"/>
        <v>126.126</v>
      </c>
      <c r="W107" s="29">
        <v>126</v>
      </c>
      <c r="X107" s="27"/>
      <c r="Y107" s="27"/>
      <c r="Z107" s="27"/>
      <c r="AA107" s="27"/>
      <c r="AB107" s="27"/>
      <c r="AH107" s="26"/>
      <c r="AI107" s="26"/>
      <c r="AK107" s="26"/>
      <c r="AL107" s="40"/>
      <c r="AM107" s="40"/>
      <c r="AN107" s="40"/>
      <c r="AO107" s="59"/>
      <c r="AP107" s="59"/>
      <c r="AQ107" s="59"/>
      <c r="AR107" s="30"/>
      <c r="AS107" s="26"/>
      <c r="AT107" s="1"/>
    </row>
    <row r="108" spans="1:46" ht="15">
      <c r="A108" s="62">
        <v>14</v>
      </c>
      <c r="B108" s="62">
        <v>14</v>
      </c>
      <c r="C108" s="1" t="s">
        <v>410</v>
      </c>
      <c r="D108" s="29" t="s">
        <v>116</v>
      </c>
      <c r="E108" s="29">
        <v>119</v>
      </c>
      <c r="F108" s="27"/>
      <c r="G108" s="27"/>
      <c r="H108" s="27"/>
      <c r="I108" s="27"/>
      <c r="J108" s="27"/>
      <c r="K108" s="32">
        <f t="shared" si="37"/>
        <v>119</v>
      </c>
      <c r="L108" s="32" t="s">
        <v>761</v>
      </c>
      <c r="M108" s="32"/>
      <c r="N108" s="33">
        <f t="shared" si="38"/>
        <v>119.0102</v>
      </c>
      <c r="O108" s="32">
        <f t="shared" si="39"/>
        <v>1</v>
      </c>
      <c r="P108" s="32" t="str">
        <f t="shared" ca="1" si="40"/>
        <v>Y</v>
      </c>
      <c r="Q108" s="34" t="s">
        <v>188</v>
      </c>
      <c r="R108" s="35">
        <f t="shared" si="41"/>
        <v>0</v>
      </c>
      <c r="S108" s="36">
        <f t="shared" si="42"/>
        <v>119.11899999999999</v>
      </c>
      <c r="T108" s="36">
        <f t="shared" si="43"/>
        <v>119.119</v>
      </c>
      <c r="U108" s="35">
        <f t="shared" si="44"/>
        <v>0</v>
      </c>
      <c r="V108" s="35">
        <f t="shared" si="45"/>
        <v>119.119</v>
      </c>
      <c r="W108" s="29">
        <v>119</v>
      </c>
      <c r="X108" s="27"/>
      <c r="Y108" s="27"/>
      <c r="Z108" s="27"/>
      <c r="AA108" s="27"/>
      <c r="AB108" s="27"/>
      <c r="AH108" s="26"/>
      <c r="AI108" s="26"/>
      <c r="AK108" s="26"/>
      <c r="AL108" s="40"/>
      <c r="AM108" s="40"/>
      <c r="AN108" s="40"/>
      <c r="AO108" s="59"/>
      <c r="AP108" s="59"/>
      <c r="AQ108" s="59"/>
      <c r="AR108" s="30"/>
      <c r="AS108" s="26"/>
      <c r="AT108" s="1"/>
    </row>
    <row r="109" spans="1:46" ht="15">
      <c r="A109" s="62">
        <v>15</v>
      </c>
      <c r="B109" s="62">
        <v>15</v>
      </c>
      <c r="C109" s="1" t="s">
        <v>419</v>
      </c>
      <c r="D109" s="29" t="s">
        <v>88</v>
      </c>
      <c r="E109" s="29">
        <v>112</v>
      </c>
      <c r="F109" s="27"/>
      <c r="G109" s="27"/>
      <c r="H109" s="27"/>
      <c r="I109" s="27"/>
      <c r="J109" s="27"/>
      <c r="K109" s="32">
        <f t="shared" si="37"/>
        <v>112</v>
      </c>
      <c r="L109" s="32" t="s">
        <v>761</v>
      </c>
      <c r="M109" s="32"/>
      <c r="N109" s="33">
        <f t="shared" si="38"/>
        <v>112.0103</v>
      </c>
      <c r="O109" s="32">
        <f t="shared" si="39"/>
        <v>1</v>
      </c>
      <c r="P109" s="32" t="str">
        <f t="shared" ca="1" si="40"/>
        <v>Y</v>
      </c>
      <c r="Q109" s="34" t="s">
        <v>188</v>
      </c>
      <c r="R109" s="35">
        <f t="shared" si="41"/>
        <v>0</v>
      </c>
      <c r="S109" s="36">
        <f t="shared" si="42"/>
        <v>112.11199999999999</v>
      </c>
      <c r="T109" s="36">
        <f t="shared" si="43"/>
        <v>112.11199999999999</v>
      </c>
      <c r="U109" s="35">
        <f t="shared" si="44"/>
        <v>0</v>
      </c>
      <c r="V109" s="35">
        <f t="shared" si="45"/>
        <v>112.11199999999999</v>
      </c>
      <c r="W109" s="29">
        <v>112</v>
      </c>
      <c r="X109" s="27"/>
      <c r="Y109" s="27"/>
      <c r="Z109" s="27"/>
      <c r="AA109" s="27"/>
      <c r="AB109" s="27"/>
      <c r="AH109" s="26"/>
      <c r="AI109" s="26"/>
      <c r="AK109" s="26"/>
      <c r="AL109" s="40"/>
      <c r="AM109" s="40"/>
      <c r="AN109" s="40"/>
      <c r="AO109" s="59"/>
      <c r="AP109" s="59"/>
      <c r="AQ109" s="59"/>
      <c r="AR109" s="30"/>
      <c r="AS109" s="26"/>
      <c r="AT109" s="1"/>
    </row>
    <row r="110" spans="1:46" ht="15">
      <c r="A110" s="62">
        <v>16</v>
      </c>
      <c r="B110" s="62">
        <v>16</v>
      </c>
      <c r="C110" s="1" t="s">
        <v>429</v>
      </c>
      <c r="D110" s="29" t="s">
        <v>116</v>
      </c>
      <c r="E110" s="29">
        <v>103</v>
      </c>
      <c r="F110" s="27"/>
      <c r="G110" s="27"/>
      <c r="H110" s="27"/>
      <c r="I110" s="27"/>
      <c r="J110" s="27"/>
      <c r="K110" s="32">
        <f t="shared" si="37"/>
        <v>103</v>
      </c>
      <c r="L110" s="32" t="s">
        <v>761</v>
      </c>
      <c r="M110" s="32"/>
      <c r="N110" s="33">
        <f t="shared" si="38"/>
        <v>103.0104</v>
      </c>
      <c r="O110" s="32">
        <f t="shared" si="39"/>
        <v>1</v>
      </c>
      <c r="P110" s="32" t="str">
        <f t="shared" ca="1" si="40"/>
        <v>Y</v>
      </c>
      <c r="Q110" s="34" t="s">
        <v>188</v>
      </c>
      <c r="R110" s="35">
        <f t="shared" si="41"/>
        <v>0</v>
      </c>
      <c r="S110" s="36">
        <f t="shared" si="42"/>
        <v>103.10299999999999</v>
      </c>
      <c r="T110" s="36">
        <f t="shared" si="43"/>
        <v>103.10299999999999</v>
      </c>
      <c r="U110" s="35">
        <f t="shared" si="44"/>
        <v>0</v>
      </c>
      <c r="V110" s="35">
        <f t="shared" si="45"/>
        <v>103.10299999999999</v>
      </c>
      <c r="W110" s="29">
        <v>103</v>
      </c>
      <c r="X110" s="27"/>
      <c r="Y110" s="27"/>
      <c r="Z110" s="27"/>
      <c r="AA110" s="27"/>
      <c r="AB110" s="27"/>
      <c r="AH110" s="26"/>
      <c r="AI110" s="26"/>
      <c r="AK110" s="26"/>
      <c r="AL110" s="40"/>
      <c r="AM110" s="40"/>
      <c r="AN110" s="40"/>
      <c r="AO110" s="59"/>
      <c r="AP110" s="59"/>
      <c r="AQ110" s="59"/>
      <c r="AR110" s="30"/>
      <c r="AS110" s="26"/>
      <c r="AT110" s="1"/>
    </row>
    <row r="111" spans="1:46" ht="15">
      <c r="A111" s="62">
        <v>17</v>
      </c>
      <c r="B111" s="62">
        <v>17</v>
      </c>
      <c r="C111" s="1" t="s">
        <v>437</v>
      </c>
      <c r="D111" s="29" t="s">
        <v>40</v>
      </c>
      <c r="E111" s="29">
        <v>99</v>
      </c>
      <c r="F111" s="27"/>
      <c r="G111" s="27"/>
      <c r="H111" s="27"/>
      <c r="I111" s="27"/>
      <c r="J111" s="27"/>
      <c r="K111" s="32">
        <f t="shared" si="37"/>
        <v>99</v>
      </c>
      <c r="L111" s="32" t="s">
        <v>761</v>
      </c>
      <c r="M111" s="32"/>
      <c r="N111" s="33">
        <f t="shared" si="38"/>
        <v>99.010499999999993</v>
      </c>
      <c r="O111" s="32">
        <f t="shared" si="39"/>
        <v>1</v>
      </c>
      <c r="P111" s="32" t="str">
        <f t="shared" ca="1" si="40"/>
        <v>Y</v>
      </c>
      <c r="Q111" s="34" t="s">
        <v>188</v>
      </c>
      <c r="R111" s="35">
        <f t="shared" si="41"/>
        <v>0</v>
      </c>
      <c r="S111" s="36">
        <f t="shared" si="42"/>
        <v>99.09899999999999</v>
      </c>
      <c r="T111" s="36">
        <f t="shared" si="43"/>
        <v>99.099000000000004</v>
      </c>
      <c r="U111" s="35">
        <f t="shared" si="44"/>
        <v>0</v>
      </c>
      <c r="V111" s="35">
        <f t="shared" si="45"/>
        <v>99.099000000000004</v>
      </c>
      <c r="W111" s="29">
        <v>99</v>
      </c>
      <c r="X111" s="27"/>
      <c r="Y111" s="27"/>
      <c r="Z111" s="27"/>
      <c r="AA111" s="27"/>
      <c r="AB111" s="27"/>
      <c r="AH111" s="26"/>
      <c r="AI111" s="26"/>
      <c r="AK111" s="26"/>
      <c r="AL111" s="40"/>
      <c r="AM111" s="40"/>
      <c r="AN111" s="40"/>
      <c r="AO111" s="59"/>
      <c r="AP111" s="59"/>
      <c r="AQ111" s="59"/>
      <c r="AR111" s="30"/>
      <c r="AS111" s="26"/>
      <c r="AT111" s="1"/>
    </row>
    <row r="112" spans="1:46" ht="15">
      <c r="A112" s="62">
        <v>18</v>
      </c>
      <c r="B112" s="62">
        <v>18</v>
      </c>
      <c r="C112" s="1" t="s">
        <v>442</v>
      </c>
      <c r="D112" s="29" t="s">
        <v>69</v>
      </c>
      <c r="E112" s="29">
        <v>95</v>
      </c>
      <c r="F112" s="27"/>
      <c r="G112" s="27"/>
      <c r="H112" s="27"/>
      <c r="I112" s="27"/>
      <c r="J112" s="27"/>
      <c r="K112" s="32">
        <f t="shared" si="37"/>
        <v>95</v>
      </c>
      <c r="L112" s="32" t="s">
        <v>761</v>
      </c>
      <c r="M112" s="32"/>
      <c r="N112" s="33">
        <f t="shared" si="38"/>
        <v>95.010599999999997</v>
      </c>
      <c r="O112" s="32">
        <f t="shared" si="39"/>
        <v>1</v>
      </c>
      <c r="P112" s="32" t="str">
        <f t="shared" ca="1" si="40"/>
        <v>Y</v>
      </c>
      <c r="Q112" s="34" t="s">
        <v>188</v>
      </c>
      <c r="R112" s="35">
        <f t="shared" si="41"/>
        <v>0</v>
      </c>
      <c r="S112" s="36">
        <f t="shared" si="42"/>
        <v>95.094999999999985</v>
      </c>
      <c r="T112" s="36">
        <f t="shared" si="43"/>
        <v>95.094999999999999</v>
      </c>
      <c r="U112" s="35">
        <f t="shared" si="44"/>
        <v>0</v>
      </c>
      <c r="V112" s="35">
        <f t="shared" si="45"/>
        <v>95.094999999999999</v>
      </c>
      <c r="W112" s="29">
        <v>95</v>
      </c>
      <c r="X112" s="27"/>
      <c r="Y112" s="27"/>
      <c r="Z112" s="27"/>
      <c r="AA112" s="27"/>
      <c r="AB112" s="27"/>
      <c r="AH112" s="26"/>
      <c r="AI112" s="26"/>
      <c r="AK112" s="26"/>
      <c r="AL112" s="40"/>
      <c r="AM112" s="40"/>
      <c r="AN112" s="40"/>
      <c r="AO112" s="59"/>
      <c r="AP112" s="59"/>
      <c r="AQ112" s="59"/>
      <c r="AR112" s="30"/>
      <c r="AS112" s="26"/>
      <c r="AT112" s="1"/>
    </row>
    <row r="113" spans="1:46" ht="15">
      <c r="A113" s="62">
        <v>19</v>
      </c>
      <c r="B113" s="62">
        <v>19</v>
      </c>
      <c r="C113" s="1" t="s">
        <v>450</v>
      </c>
      <c r="D113" s="29" t="s">
        <v>69</v>
      </c>
      <c r="E113" s="29">
        <v>92</v>
      </c>
      <c r="F113" s="27"/>
      <c r="G113" s="27"/>
      <c r="H113" s="27"/>
      <c r="I113" s="27"/>
      <c r="J113" s="27"/>
      <c r="K113" s="32">
        <f t="shared" si="37"/>
        <v>92</v>
      </c>
      <c r="L113" s="32" t="s">
        <v>761</v>
      </c>
      <c r="M113" s="32"/>
      <c r="N113" s="33">
        <f t="shared" si="38"/>
        <v>92.0107</v>
      </c>
      <c r="O113" s="32">
        <f t="shared" si="39"/>
        <v>1</v>
      </c>
      <c r="P113" s="32" t="str">
        <f t="shared" ca="1" si="40"/>
        <v>Y</v>
      </c>
      <c r="Q113" s="34" t="s">
        <v>188</v>
      </c>
      <c r="R113" s="35">
        <f t="shared" si="41"/>
        <v>0</v>
      </c>
      <c r="S113" s="36">
        <f t="shared" si="42"/>
        <v>92.091999999999985</v>
      </c>
      <c r="T113" s="36">
        <f t="shared" si="43"/>
        <v>92.091999999999999</v>
      </c>
      <c r="U113" s="35">
        <f t="shared" si="44"/>
        <v>0</v>
      </c>
      <c r="V113" s="35">
        <f t="shared" si="45"/>
        <v>92.091999999999999</v>
      </c>
      <c r="W113" s="29">
        <v>92</v>
      </c>
      <c r="X113" s="27"/>
      <c r="Y113" s="27"/>
      <c r="Z113" s="27"/>
      <c r="AA113" s="27"/>
      <c r="AB113" s="27"/>
      <c r="AH113" s="26"/>
      <c r="AI113" s="26"/>
      <c r="AK113" s="26"/>
      <c r="AL113" s="40"/>
      <c r="AM113" s="40"/>
      <c r="AN113" s="40"/>
      <c r="AO113" s="59"/>
      <c r="AP113" s="59"/>
      <c r="AQ113" s="59"/>
      <c r="AR113" s="30"/>
      <c r="AS113" s="26"/>
      <c r="AT113" s="1"/>
    </row>
    <row r="114" spans="1:46" ht="15">
      <c r="A114" s="62">
        <v>20</v>
      </c>
      <c r="B114" s="62">
        <v>20</v>
      </c>
      <c r="C114" s="1" t="s">
        <v>453</v>
      </c>
      <c r="D114" s="29" t="s">
        <v>32</v>
      </c>
      <c r="E114" s="29">
        <v>90</v>
      </c>
      <c r="F114" s="27"/>
      <c r="G114" s="27"/>
      <c r="H114" s="27"/>
      <c r="I114" s="27"/>
      <c r="J114" s="27"/>
      <c r="K114" s="32">
        <f t="shared" si="37"/>
        <v>90</v>
      </c>
      <c r="L114" s="32" t="s">
        <v>761</v>
      </c>
      <c r="M114" s="32"/>
      <c r="N114" s="33">
        <f t="shared" si="38"/>
        <v>90.010800000000003</v>
      </c>
      <c r="O114" s="32">
        <f t="shared" si="39"/>
        <v>1</v>
      </c>
      <c r="P114" s="32" t="str">
        <f t="shared" ca="1" si="40"/>
        <v>Y</v>
      </c>
      <c r="Q114" s="34" t="s">
        <v>188</v>
      </c>
      <c r="R114" s="35">
        <f t="shared" si="41"/>
        <v>0</v>
      </c>
      <c r="S114" s="36">
        <f t="shared" si="42"/>
        <v>90.089999999999989</v>
      </c>
      <c r="T114" s="36">
        <f t="shared" si="43"/>
        <v>90.09</v>
      </c>
      <c r="U114" s="35">
        <f t="shared" si="44"/>
        <v>0</v>
      </c>
      <c r="V114" s="35">
        <f t="shared" si="45"/>
        <v>90.09</v>
      </c>
      <c r="W114" s="29">
        <v>90</v>
      </c>
      <c r="X114" s="27"/>
      <c r="Y114" s="27"/>
      <c r="Z114" s="27"/>
      <c r="AA114" s="27"/>
      <c r="AB114" s="27"/>
      <c r="AH114" s="26"/>
      <c r="AI114" s="26"/>
      <c r="AK114" s="26"/>
      <c r="AL114" s="40"/>
      <c r="AM114" s="40"/>
      <c r="AN114" s="40"/>
      <c r="AO114" s="59"/>
      <c r="AP114" s="59"/>
      <c r="AQ114" s="59"/>
      <c r="AR114" s="30"/>
      <c r="AS114" s="26"/>
      <c r="AT114" s="1"/>
    </row>
    <row r="115" spans="1:46" ht="15">
      <c r="A115" s="62">
        <v>21</v>
      </c>
      <c r="B115" s="62">
        <v>21</v>
      </c>
      <c r="C115" s="1" t="s">
        <v>454</v>
      </c>
      <c r="D115" s="29" t="s">
        <v>116</v>
      </c>
      <c r="E115" s="29">
        <v>89</v>
      </c>
      <c r="F115" s="27"/>
      <c r="G115" s="27"/>
      <c r="H115" s="27"/>
      <c r="I115" s="27"/>
      <c r="J115" s="27"/>
      <c r="K115" s="32">
        <f t="shared" si="37"/>
        <v>89</v>
      </c>
      <c r="L115" s="32" t="s">
        <v>761</v>
      </c>
      <c r="M115" s="32"/>
      <c r="N115" s="33">
        <f t="shared" si="38"/>
        <v>89.010900000000007</v>
      </c>
      <c r="O115" s="32">
        <f t="shared" si="39"/>
        <v>1</v>
      </c>
      <c r="P115" s="32" t="str">
        <f t="shared" ca="1" si="40"/>
        <v>Y</v>
      </c>
      <c r="Q115" s="34" t="s">
        <v>188</v>
      </c>
      <c r="R115" s="35">
        <f t="shared" si="41"/>
        <v>0</v>
      </c>
      <c r="S115" s="36">
        <f t="shared" si="42"/>
        <v>89.088999999999984</v>
      </c>
      <c r="T115" s="36">
        <f t="shared" si="43"/>
        <v>89.088999999999999</v>
      </c>
      <c r="U115" s="35">
        <f t="shared" si="44"/>
        <v>0</v>
      </c>
      <c r="V115" s="35">
        <f t="shared" si="45"/>
        <v>89.088999999999999</v>
      </c>
      <c r="W115" s="29">
        <v>89</v>
      </c>
      <c r="X115" s="27"/>
      <c r="Y115" s="27"/>
      <c r="Z115" s="27"/>
      <c r="AA115" s="27"/>
      <c r="AB115" s="27"/>
      <c r="AH115" s="26"/>
      <c r="AI115" s="26"/>
      <c r="AK115" s="26"/>
      <c r="AL115" s="40"/>
      <c r="AM115" s="40"/>
      <c r="AN115" s="40"/>
      <c r="AO115" s="59"/>
      <c r="AP115" s="59"/>
      <c r="AQ115" s="59"/>
      <c r="AR115" s="30"/>
      <c r="AS115" s="26"/>
      <c r="AT115" s="1"/>
    </row>
    <row r="116" spans="1:46" ht="15">
      <c r="A116" s="62">
        <v>22</v>
      </c>
      <c r="B116" s="62">
        <v>22</v>
      </c>
      <c r="C116" s="1" t="s">
        <v>464</v>
      </c>
      <c r="D116" s="29" t="s">
        <v>19</v>
      </c>
      <c r="E116" s="29">
        <v>82</v>
      </c>
      <c r="F116" s="27"/>
      <c r="G116" s="27"/>
      <c r="H116" s="27"/>
      <c r="I116" s="27"/>
      <c r="J116" s="27"/>
      <c r="K116" s="32">
        <f t="shared" si="37"/>
        <v>82</v>
      </c>
      <c r="L116" s="32" t="s">
        <v>761</v>
      </c>
      <c r="M116" s="32"/>
      <c r="N116" s="33">
        <f t="shared" si="38"/>
        <v>82.010999999999996</v>
      </c>
      <c r="O116" s="32">
        <f t="shared" si="39"/>
        <v>1</v>
      </c>
      <c r="P116" s="32" t="str">
        <f t="shared" ca="1" si="40"/>
        <v>Y</v>
      </c>
      <c r="Q116" s="34" t="s">
        <v>188</v>
      </c>
      <c r="R116" s="35">
        <f t="shared" si="41"/>
        <v>0</v>
      </c>
      <c r="S116" s="36">
        <f t="shared" si="42"/>
        <v>82.081999999999994</v>
      </c>
      <c r="T116" s="36">
        <f t="shared" si="43"/>
        <v>82.081999999999994</v>
      </c>
      <c r="U116" s="35">
        <f t="shared" si="44"/>
        <v>0</v>
      </c>
      <c r="V116" s="35">
        <f t="shared" si="45"/>
        <v>82.081999999999994</v>
      </c>
      <c r="W116" s="29">
        <v>82</v>
      </c>
      <c r="X116" s="27"/>
      <c r="Y116" s="27"/>
      <c r="Z116" s="27"/>
      <c r="AA116" s="27"/>
      <c r="AB116" s="27"/>
      <c r="AH116" s="26"/>
      <c r="AI116" s="26"/>
      <c r="AK116" s="26"/>
      <c r="AL116" s="40"/>
      <c r="AM116" s="40"/>
      <c r="AN116" s="40"/>
      <c r="AO116" s="59"/>
      <c r="AP116" s="59"/>
      <c r="AQ116" s="59"/>
      <c r="AR116" s="30"/>
      <c r="AS116" s="26"/>
      <c r="AT116" s="1"/>
    </row>
    <row r="117" spans="1:46" ht="15">
      <c r="A117" s="62">
        <v>23</v>
      </c>
      <c r="B117" s="62">
        <v>23</v>
      </c>
      <c r="C117" s="1" t="s">
        <v>478</v>
      </c>
      <c r="D117" s="29" t="s">
        <v>180</v>
      </c>
      <c r="E117" s="29">
        <v>78</v>
      </c>
      <c r="F117" s="27"/>
      <c r="G117" s="27"/>
      <c r="H117" s="27"/>
      <c r="I117" s="27"/>
      <c r="J117" s="27"/>
      <c r="K117" s="32">
        <f t="shared" si="37"/>
        <v>78</v>
      </c>
      <c r="L117" s="32" t="s">
        <v>761</v>
      </c>
      <c r="M117" s="32"/>
      <c r="N117" s="33">
        <f t="shared" si="38"/>
        <v>78.011099999999999</v>
      </c>
      <c r="O117" s="32">
        <f t="shared" si="39"/>
        <v>1</v>
      </c>
      <c r="P117" s="32" t="str">
        <f t="shared" ca="1" si="40"/>
        <v>Y</v>
      </c>
      <c r="Q117" s="34" t="s">
        <v>188</v>
      </c>
      <c r="R117" s="35">
        <f t="shared" si="41"/>
        <v>0</v>
      </c>
      <c r="S117" s="36">
        <f t="shared" si="42"/>
        <v>78.077999999999989</v>
      </c>
      <c r="T117" s="36">
        <f t="shared" si="43"/>
        <v>78.078000000000003</v>
      </c>
      <c r="U117" s="35">
        <f t="shared" si="44"/>
        <v>0</v>
      </c>
      <c r="V117" s="35">
        <f t="shared" si="45"/>
        <v>78.078000000000003</v>
      </c>
      <c r="W117" s="29">
        <v>78</v>
      </c>
      <c r="X117" s="27"/>
      <c r="Y117" s="27"/>
      <c r="Z117" s="27"/>
      <c r="AA117" s="27"/>
      <c r="AB117" s="27"/>
      <c r="AH117" s="26"/>
      <c r="AI117" s="26"/>
      <c r="AK117" s="26"/>
      <c r="AL117" s="40"/>
      <c r="AM117" s="40"/>
      <c r="AN117" s="40"/>
      <c r="AO117" s="59"/>
      <c r="AP117" s="59"/>
      <c r="AQ117" s="59"/>
      <c r="AR117" s="30"/>
      <c r="AS117" s="26"/>
      <c r="AT117" s="1"/>
    </row>
    <row r="118" spans="1:46" ht="15">
      <c r="A118" s="62">
        <v>24</v>
      </c>
      <c r="B118" s="62">
        <v>24</v>
      </c>
      <c r="C118" s="1" t="s">
        <v>482</v>
      </c>
      <c r="D118" s="29" t="s">
        <v>59</v>
      </c>
      <c r="E118" s="29">
        <v>74</v>
      </c>
      <c r="F118" s="27"/>
      <c r="G118" s="27"/>
      <c r="H118" s="27"/>
      <c r="I118" s="27"/>
      <c r="J118" s="27"/>
      <c r="K118" s="32">
        <f t="shared" si="37"/>
        <v>74</v>
      </c>
      <c r="L118" s="32">
        <v>0</v>
      </c>
      <c r="M118" s="32"/>
      <c r="N118" s="33">
        <f t="shared" si="38"/>
        <v>74.011200000000002</v>
      </c>
      <c r="O118" s="32">
        <f t="shared" si="39"/>
        <v>1</v>
      </c>
      <c r="P118" s="32" t="str">
        <f t="shared" ca="1" si="40"/>
        <v>Y</v>
      </c>
      <c r="Q118" s="34" t="s">
        <v>188</v>
      </c>
      <c r="R118" s="35">
        <f t="shared" si="41"/>
        <v>0</v>
      </c>
      <c r="S118" s="36">
        <f t="shared" si="42"/>
        <v>74.073999999999998</v>
      </c>
      <c r="T118" s="36">
        <f t="shared" si="43"/>
        <v>74.073999999999998</v>
      </c>
      <c r="U118" s="35">
        <f t="shared" si="44"/>
        <v>0</v>
      </c>
      <c r="V118" s="35">
        <f t="shared" si="45"/>
        <v>74.073999999999998</v>
      </c>
      <c r="W118" s="29">
        <v>74</v>
      </c>
      <c r="X118" s="27"/>
      <c r="Y118" s="27"/>
      <c r="Z118" s="27"/>
      <c r="AA118" s="27"/>
      <c r="AB118" s="27"/>
      <c r="AH118" s="26"/>
      <c r="AI118" s="26"/>
      <c r="AK118" s="26"/>
      <c r="AL118" s="40"/>
      <c r="AM118" s="40"/>
      <c r="AN118" s="40"/>
      <c r="AO118" s="59"/>
      <c r="AP118" s="59"/>
      <c r="AQ118" s="59"/>
      <c r="AR118" s="30"/>
      <c r="AS118" s="26"/>
      <c r="AT118" s="1"/>
    </row>
    <row r="119" spans="1:46" ht="15">
      <c r="A119" s="62">
        <v>25</v>
      </c>
      <c r="B119" s="62">
        <v>25</v>
      </c>
      <c r="C119" s="1" t="s">
        <v>486</v>
      </c>
      <c r="D119" s="29" t="s">
        <v>32</v>
      </c>
      <c r="E119" s="29">
        <v>71</v>
      </c>
      <c r="F119" s="27"/>
      <c r="G119" s="27"/>
      <c r="H119" s="27"/>
      <c r="I119" s="27"/>
      <c r="J119" s="27"/>
      <c r="K119" s="32">
        <f t="shared" si="37"/>
        <v>71</v>
      </c>
      <c r="L119" s="32" t="s">
        <v>761</v>
      </c>
      <c r="M119" s="32"/>
      <c r="N119" s="33">
        <f t="shared" si="38"/>
        <v>71.011300000000006</v>
      </c>
      <c r="O119" s="32">
        <f t="shared" si="39"/>
        <v>1</v>
      </c>
      <c r="P119" s="32" t="str">
        <f t="shared" ca="1" si="40"/>
        <v>Y</v>
      </c>
      <c r="Q119" s="34" t="s">
        <v>188</v>
      </c>
      <c r="R119" s="35">
        <f t="shared" si="41"/>
        <v>0</v>
      </c>
      <c r="S119" s="36">
        <f t="shared" si="42"/>
        <v>71.070999999999998</v>
      </c>
      <c r="T119" s="36">
        <f t="shared" si="43"/>
        <v>71.070999999999998</v>
      </c>
      <c r="U119" s="35">
        <f t="shared" si="44"/>
        <v>0</v>
      </c>
      <c r="V119" s="35">
        <f t="shared" si="45"/>
        <v>71.070999999999998</v>
      </c>
      <c r="W119" s="29">
        <v>71</v>
      </c>
      <c r="X119" s="27"/>
      <c r="Y119" s="27"/>
      <c r="Z119" s="27"/>
      <c r="AA119" s="27"/>
      <c r="AB119" s="27"/>
      <c r="AH119" s="26"/>
      <c r="AI119" s="26"/>
      <c r="AK119" s="26"/>
      <c r="AL119" s="40"/>
      <c r="AM119" s="40"/>
      <c r="AN119" s="40"/>
      <c r="AO119" s="59"/>
      <c r="AP119" s="59"/>
      <c r="AQ119" s="59"/>
      <c r="AR119" s="30"/>
      <c r="AS119" s="26"/>
      <c r="AT119" s="1"/>
    </row>
    <row r="120" spans="1:46" ht="15">
      <c r="A120" s="62">
        <v>26</v>
      </c>
      <c r="B120" s="62">
        <v>26</v>
      </c>
      <c r="C120" s="1" t="s">
        <v>489</v>
      </c>
      <c r="D120" s="29" t="s">
        <v>88</v>
      </c>
      <c r="E120" s="29">
        <v>69</v>
      </c>
      <c r="F120" s="27"/>
      <c r="G120" s="27"/>
      <c r="H120" s="27"/>
      <c r="I120" s="27"/>
      <c r="J120" s="27"/>
      <c r="K120" s="32">
        <f t="shared" si="37"/>
        <v>69</v>
      </c>
      <c r="L120" s="32" t="s">
        <v>761</v>
      </c>
      <c r="M120" s="32"/>
      <c r="N120" s="33">
        <f t="shared" si="38"/>
        <v>69.011399999999995</v>
      </c>
      <c r="O120" s="32">
        <f t="shared" si="39"/>
        <v>1</v>
      </c>
      <c r="P120" s="32" t="str">
        <f t="shared" ca="1" si="40"/>
        <v>Y</v>
      </c>
      <c r="Q120" s="34" t="s">
        <v>188</v>
      </c>
      <c r="R120" s="35">
        <f t="shared" si="41"/>
        <v>0</v>
      </c>
      <c r="S120" s="36">
        <f t="shared" si="42"/>
        <v>69.068999999999988</v>
      </c>
      <c r="T120" s="36">
        <f t="shared" si="43"/>
        <v>69.069000000000003</v>
      </c>
      <c r="U120" s="35">
        <f t="shared" si="44"/>
        <v>0</v>
      </c>
      <c r="V120" s="35">
        <f t="shared" si="45"/>
        <v>69.069000000000003</v>
      </c>
      <c r="W120" s="29">
        <v>69</v>
      </c>
      <c r="X120" s="27"/>
      <c r="Y120" s="27"/>
      <c r="Z120" s="27"/>
      <c r="AA120" s="27"/>
      <c r="AB120" s="27"/>
      <c r="AH120" s="26"/>
      <c r="AI120" s="26"/>
      <c r="AK120" s="26"/>
      <c r="AL120" s="40"/>
      <c r="AM120" s="40"/>
      <c r="AN120" s="40"/>
      <c r="AO120" s="59"/>
      <c r="AP120" s="59"/>
      <c r="AQ120" s="59"/>
      <c r="AR120" s="30"/>
      <c r="AS120" s="26"/>
      <c r="AT120" s="1"/>
    </row>
    <row r="121" spans="1:46" ht="15">
      <c r="A121" s="62">
        <v>27</v>
      </c>
      <c r="B121" s="62">
        <v>27</v>
      </c>
      <c r="C121" s="1" t="s">
        <v>494</v>
      </c>
      <c r="D121" s="29" t="s">
        <v>116</v>
      </c>
      <c r="E121" s="29">
        <v>65</v>
      </c>
      <c r="F121" s="27"/>
      <c r="G121" s="27"/>
      <c r="H121" s="27"/>
      <c r="I121" s="27"/>
      <c r="J121" s="27"/>
      <c r="K121" s="32">
        <f t="shared" si="37"/>
        <v>65</v>
      </c>
      <c r="L121" s="32" t="s">
        <v>761</v>
      </c>
      <c r="M121" s="32"/>
      <c r="N121" s="33">
        <f t="shared" si="38"/>
        <v>65.011499999999998</v>
      </c>
      <c r="O121" s="32">
        <f t="shared" si="39"/>
        <v>1</v>
      </c>
      <c r="P121" s="32" t="str">
        <f t="shared" ca="1" si="40"/>
        <v>Y</v>
      </c>
      <c r="Q121" s="34" t="s">
        <v>188</v>
      </c>
      <c r="R121" s="35">
        <f t="shared" si="41"/>
        <v>0</v>
      </c>
      <c r="S121" s="36">
        <f t="shared" si="42"/>
        <v>65.064999999999998</v>
      </c>
      <c r="T121" s="36">
        <f t="shared" si="43"/>
        <v>65.064999999999998</v>
      </c>
      <c r="U121" s="35">
        <f t="shared" si="44"/>
        <v>0</v>
      </c>
      <c r="V121" s="35">
        <f t="shared" si="45"/>
        <v>65.064999999999998</v>
      </c>
      <c r="W121" s="29">
        <v>65</v>
      </c>
      <c r="X121" s="27"/>
      <c r="Y121" s="27"/>
      <c r="Z121" s="27"/>
      <c r="AA121" s="27"/>
      <c r="AB121" s="27"/>
      <c r="AH121" s="26"/>
      <c r="AI121" s="26"/>
      <c r="AK121" s="26"/>
      <c r="AL121" s="40"/>
      <c r="AM121" s="40"/>
      <c r="AN121" s="40"/>
      <c r="AO121" s="59"/>
      <c r="AP121" s="59"/>
      <c r="AQ121" s="59"/>
      <c r="AR121" s="30"/>
      <c r="AS121" s="26"/>
      <c r="AT121" s="1"/>
    </row>
    <row r="122" spans="1:46" ht="15">
      <c r="A122" s="62">
        <v>28</v>
      </c>
      <c r="B122" s="62">
        <v>28</v>
      </c>
      <c r="C122" s="1" t="s">
        <v>504</v>
      </c>
      <c r="D122" s="29" t="s">
        <v>157</v>
      </c>
      <c r="E122" s="29">
        <v>56</v>
      </c>
      <c r="F122" s="27"/>
      <c r="G122" s="27"/>
      <c r="H122" s="27"/>
      <c r="I122" s="27"/>
      <c r="J122" s="27"/>
      <c r="K122" s="32">
        <f t="shared" si="37"/>
        <v>56</v>
      </c>
      <c r="L122" s="32" t="s">
        <v>761</v>
      </c>
      <c r="M122" s="32"/>
      <c r="N122" s="33">
        <f t="shared" si="38"/>
        <v>56.011600000000001</v>
      </c>
      <c r="O122" s="32">
        <f t="shared" si="39"/>
        <v>1</v>
      </c>
      <c r="P122" s="32" t="str">
        <f t="shared" ca="1" si="40"/>
        <v>Y</v>
      </c>
      <c r="Q122" s="34" t="s">
        <v>188</v>
      </c>
      <c r="R122" s="35">
        <f t="shared" si="41"/>
        <v>0</v>
      </c>
      <c r="S122" s="36">
        <f t="shared" si="42"/>
        <v>56.055999999999997</v>
      </c>
      <c r="T122" s="36">
        <f t="shared" si="43"/>
        <v>56.055999999999997</v>
      </c>
      <c r="U122" s="35">
        <f t="shared" si="44"/>
        <v>0</v>
      </c>
      <c r="V122" s="35">
        <f t="shared" si="45"/>
        <v>56.055999999999997</v>
      </c>
      <c r="W122" s="29">
        <v>56</v>
      </c>
      <c r="X122" s="27"/>
      <c r="Y122" s="27"/>
      <c r="Z122" s="27"/>
      <c r="AA122" s="27"/>
      <c r="AB122" s="27"/>
      <c r="AH122" s="26"/>
      <c r="AI122" s="26"/>
      <c r="AK122" s="26"/>
      <c r="AL122" s="40"/>
      <c r="AM122" s="40"/>
      <c r="AN122" s="40"/>
      <c r="AO122" s="59"/>
      <c r="AP122" s="59"/>
      <c r="AQ122" s="59"/>
      <c r="AR122" s="30"/>
      <c r="AS122" s="26"/>
      <c r="AT122" s="1"/>
    </row>
    <row r="123" spans="1:46" ht="15">
      <c r="A123" s="62">
        <v>29</v>
      </c>
      <c r="B123" s="62">
        <v>29</v>
      </c>
      <c r="C123" s="1" t="s">
        <v>505</v>
      </c>
      <c r="D123" s="29" t="s">
        <v>157</v>
      </c>
      <c r="E123" s="29">
        <v>55</v>
      </c>
      <c r="F123" s="27"/>
      <c r="G123" s="27"/>
      <c r="H123" s="27"/>
      <c r="I123" s="27"/>
      <c r="J123" s="27"/>
      <c r="K123" s="32">
        <f t="shared" si="37"/>
        <v>55</v>
      </c>
      <c r="L123" s="32" t="s">
        <v>761</v>
      </c>
      <c r="M123" s="32"/>
      <c r="N123" s="33">
        <f t="shared" si="38"/>
        <v>55.011699999999998</v>
      </c>
      <c r="O123" s="32">
        <f t="shared" si="39"/>
        <v>1</v>
      </c>
      <c r="P123" s="32" t="str">
        <f t="shared" ca="1" si="40"/>
        <v>Y</v>
      </c>
      <c r="Q123" s="34" t="s">
        <v>188</v>
      </c>
      <c r="R123" s="35">
        <f t="shared" si="41"/>
        <v>0</v>
      </c>
      <c r="S123" s="36">
        <f t="shared" si="42"/>
        <v>55.054999999999993</v>
      </c>
      <c r="T123" s="36">
        <f t="shared" si="43"/>
        <v>55.055</v>
      </c>
      <c r="U123" s="35">
        <f t="shared" si="44"/>
        <v>0</v>
      </c>
      <c r="V123" s="35">
        <f t="shared" si="45"/>
        <v>55.055</v>
      </c>
      <c r="W123" s="29">
        <v>55</v>
      </c>
      <c r="X123" s="27"/>
      <c r="Y123" s="27"/>
      <c r="Z123" s="27"/>
      <c r="AA123" s="27"/>
      <c r="AB123" s="27"/>
      <c r="AH123" s="26"/>
      <c r="AI123" s="26"/>
      <c r="AK123" s="26"/>
      <c r="AL123" s="40"/>
      <c r="AM123" s="40"/>
      <c r="AN123" s="40"/>
      <c r="AO123" s="59"/>
      <c r="AP123" s="59"/>
      <c r="AQ123" s="59"/>
      <c r="AR123" s="30"/>
      <c r="AS123" s="26"/>
      <c r="AT123" s="1"/>
    </row>
    <row r="124" spans="1:46" ht="15">
      <c r="A124" s="62">
        <v>30</v>
      </c>
      <c r="B124" s="62">
        <v>30</v>
      </c>
      <c r="C124" s="1" t="s">
        <v>508</v>
      </c>
      <c r="D124" s="29" t="s">
        <v>69</v>
      </c>
      <c r="E124" s="29">
        <v>52</v>
      </c>
      <c r="F124" s="27"/>
      <c r="G124" s="27"/>
      <c r="H124" s="27"/>
      <c r="I124" s="27"/>
      <c r="J124" s="27"/>
      <c r="K124" s="32">
        <f t="shared" si="37"/>
        <v>52</v>
      </c>
      <c r="L124" s="32" t="s">
        <v>761</v>
      </c>
      <c r="M124" s="32"/>
      <c r="N124" s="33">
        <f t="shared" si="38"/>
        <v>52.011800000000001</v>
      </c>
      <c r="O124" s="32">
        <f t="shared" si="39"/>
        <v>1</v>
      </c>
      <c r="P124" s="32" t="str">
        <f t="shared" ca="1" si="40"/>
        <v>Y</v>
      </c>
      <c r="Q124" s="34" t="s">
        <v>188</v>
      </c>
      <c r="R124" s="35">
        <f t="shared" si="41"/>
        <v>0</v>
      </c>
      <c r="S124" s="36">
        <f t="shared" si="42"/>
        <v>52.051999999999992</v>
      </c>
      <c r="T124" s="36">
        <f t="shared" si="43"/>
        <v>52.052</v>
      </c>
      <c r="U124" s="35">
        <f t="shared" si="44"/>
        <v>0</v>
      </c>
      <c r="V124" s="35">
        <f t="shared" si="45"/>
        <v>52.052</v>
      </c>
      <c r="W124" s="29">
        <v>52</v>
      </c>
      <c r="X124" s="27"/>
      <c r="Y124" s="27"/>
      <c r="Z124" s="27"/>
      <c r="AA124" s="27"/>
      <c r="AB124" s="27"/>
      <c r="AH124" s="26"/>
      <c r="AI124" s="26"/>
      <c r="AK124" s="26"/>
      <c r="AL124" s="40"/>
      <c r="AM124" s="40"/>
      <c r="AN124" s="40"/>
      <c r="AO124" s="59"/>
      <c r="AP124" s="59"/>
      <c r="AQ124" s="59"/>
      <c r="AR124" s="30"/>
      <c r="AS124" s="26"/>
      <c r="AT124" s="1"/>
    </row>
    <row r="125" spans="1:46" ht="5.0999999999999996" customHeight="1">
      <c r="A125" s="27"/>
      <c r="B125" s="27"/>
      <c r="D125" s="54"/>
      <c r="E125" s="54"/>
      <c r="F125" s="54"/>
      <c r="G125" s="54"/>
      <c r="H125" s="54"/>
      <c r="I125" s="54"/>
      <c r="J125" s="54"/>
      <c r="K125" s="32"/>
      <c r="L125" s="27"/>
      <c r="M125" s="27"/>
      <c r="N125" s="42"/>
      <c r="O125" s="27"/>
      <c r="P125" s="27"/>
      <c r="R125" s="60"/>
      <c r="S125" s="60"/>
      <c r="T125" s="60"/>
      <c r="U125" s="60"/>
      <c r="V125" s="35"/>
      <c r="W125" s="54"/>
      <c r="X125" s="54"/>
      <c r="Y125" s="54"/>
      <c r="Z125" s="54"/>
      <c r="AA125" s="54"/>
      <c r="AB125" s="54"/>
      <c r="AH125" s="26"/>
      <c r="AI125" s="26"/>
      <c r="AK125" s="26"/>
      <c r="AL125" s="40"/>
      <c r="AM125" s="40"/>
      <c r="AN125" s="40"/>
      <c r="AO125" s="40"/>
      <c r="AP125" s="40"/>
      <c r="AQ125" s="40"/>
      <c r="AR125" s="30"/>
      <c r="AS125" s="26"/>
      <c r="AT125" s="1"/>
    </row>
    <row r="126" spans="1:46">
      <c r="D126" s="27"/>
      <c r="E126" s="27"/>
      <c r="F126" s="27"/>
      <c r="G126" s="27"/>
      <c r="H126" s="27"/>
      <c r="I126" s="27"/>
      <c r="J126" s="27"/>
      <c r="K126" s="32"/>
      <c r="L126" s="27"/>
      <c r="M126" s="27"/>
      <c r="N126" s="42"/>
      <c r="O126" s="27"/>
      <c r="P126" s="27"/>
      <c r="R126" s="63"/>
      <c r="S126" s="63"/>
      <c r="T126" s="63"/>
      <c r="U126" s="63"/>
      <c r="V126" s="35"/>
      <c r="W126" s="27"/>
      <c r="X126" s="27"/>
      <c r="Y126" s="27"/>
      <c r="Z126" s="27"/>
      <c r="AA126" s="27"/>
      <c r="AB126" s="27"/>
      <c r="AH126" s="26"/>
      <c r="AI126" s="26"/>
      <c r="AK126" s="26"/>
      <c r="AL126" s="40"/>
      <c r="AM126" s="40"/>
      <c r="AN126" s="40"/>
      <c r="AO126" s="40"/>
      <c r="AP126" s="40"/>
      <c r="AQ126" s="40"/>
      <c r="AR126" s="30"/>
      <c r="AS126" s="26"/>
      <c r="AT126" s="1"/>
    </row>
    <row r="127" spans="1:46" ht="15">
      <c r="A127" s="61"/>
      <c r="B127" s="61"/>
      <c r="C127" s="26" t="s">
        <v>250</v>
      </c>
      <c r="D127" s="27"/>
      <c r="E127" s="27"/>
      <c r="F127" s="27"/>
      <c r="G127" s="27"/>
      <c r="H127" s="27"/>
      <c r="I127" s="27"/>
      <c r="J127" s="27"/>
      <c r="K127" s="32"/>
      <c r="L127" s="27"/>
      <c r="M127" s="27"/>
      <c r="N127" s="42"/>
      <c r="O127" s="27"/>
      <c r="P127" s="27"/>
      <c r="Q127" s="54" t="str">
        <f>C127</f>
        <v>F55</v>
      </c>
      <c r="R127" s="60"/>
      <c r="S127" s="60"/>
      <c r="T127" s="60"/>
      <c r="U127" s="60"/>
      <c r="V127" s="35"/>
      <c r="W127" s="27"/>
      <c r="X127" s="54"/>
      <c r="Y127" s="54"/>
      <c r="Z127" s="54"/>
      <c r="AA127" s="54"/>
      <c r="AB127" s="54"/>
      <c r="AH127" s="26"/>
      <c r="AI127" s="26"/>
      <c r="AK127" s="26"/>
      <c r="AL127" s="40"/>
      <c r="AM127" s="40"/>
      <c r="AN127" s="40"/>
      <c r="AO127" s="38">
        <v>507</v>
      </c>
      <c r="AP127" s="38">
        <v>498</v>
      </c>
      <c r="AQ127" s="38">
        <v>477</v>
      </c>
      <c r="AR127" s="30"/>
      <c r="AS127" s="26"/>
      <c r="AT127" s="1"/>
    </row>
    <row r="128" spans="1:46" ht="15">
      <c r="A128" s="62">
        <v>1</v>
      </c>
      <c r="B128" s="62">
        <v>1</v>
      </c>
      <c r="C128" s="1" t="s">
        <v>249</v>
      </c>
      <c r="D128" s="29" t="s">
        <v>25</v>
      </c>
      <c r="E128" s="29">
        <v>179</v>
      </c>
      <c r="F128" s="27"/>
      <c r="G128" s="27"/>
      <c r="H128" s="27"/>
      <c r="I128" s="27"/>
      <c r="J128" s="27"/>
      <c r="K128" s="32">
        <f t="shared" ref="K128:K150" si="46">IFERROR(LARGE(E128:J128,1),0)+IF($D$5&gt;=2,IFERROR(LARGE(E128:J128,2),0),0)+IF($D$5&gt;=3,IFERROR(LARGE(E128:J128,3),0),0)+IF($D$5&gt;=4,IFERROR(LARGE(E128:J128,4),0),0)+IF($D$5&gt;=5,IFERROR(LARGE(E128:J128,5),0),0)+IF($D$5&gt;=6,IFERROR(LARGE(E128:J128,6),0),0)</f>
        <v>179</v>
      </c>
      <c r="L128" s="32" t="s">
        <v>761</v>
      </c>
      <c r="M128" s="32" t="s">
        <v>610</v>
      </c>
      <c r="N128" s="33">
        <f t="shared" ref="N128:N150" si="47">K128+(ROW(K128)-ROW(K$6))/10000</f>
        <v>179.01220000000001</v>
      </c>
      <c r="O128" s="32">
        <f t="shared" ref="O128:O150" si="48">COUNT(E128:J128)</f>
        <v>1</v>
      </c>
      <c r="P128" s="32" t="str">
        <f t="shared" ref="P128:P150" ca="1" si="49">IF(AND(O128=1,OFFSET(D128,0,P$3)&gt;0),"Y",0)</f>
        <v>Y</v>
      </c>
      <c r="Q128" s="34" t="s">
        <v>250</v>
      </c>
      <c r="R128" s="35">
        <f t="shared" ref="R128:R150" si="50">1-(Q128=Q127)</f>
        <v>0</v>
      </c>
      <c r="S128" s="36">
        <f t="shared" ref="S128:S150" si="51">IFERROR(LARGE(E128:J128,1),0)*1.001+IF($D$5&gt;=2,IFERROR(LARGE(E128:J128,2),0),0)*1.0001+IF($D$5&gt;=3,IFERROR(LARGE(E128:J128,3),0),0)*1.00001+IF($D$5&gt;=4,IFERROR(LARGE(E128:J128,4),0),0)*1.000001+IF($D$5&gt;=5,IFERROR(LARGE(E128:J128,5),0),0)*1.0000001+IF($D$5&gt;=6,IFERROR(LARGE(E128:J128,6),0),0)*1.00000001</f>
        <v>179.17899999999997</v>
      </c>
      <c r="T128" s="36">
        <f t="shared" ref="T128:T150" si="52">K128+W128/1000+IF($D$5&gt;=2,X128/10000,0)+IF($D$5&gt;=3,Y128/100000,0)+IF($D$5&gt;=4,Z128/1000000,0)+IF($D$5&gt;=5,AA128/10000000,0)+IF($D$5&gt;=6,AB128/100000000,0)</f>
        <v>179.179</v>
      </c>
      <c r="U128" s="35">
        <f t="shared" ref="U128:U150" si="53">1-(S128=T128)</f>
        <v>0</v>
      </c>
      <c r="V128" s="35">
        <f t="shared" ref="V128:V150" si="54">K128+W128/1000+X128/10000+Y128/100000+Z128/1000000+AA128/10000000+AB128/100000000</f>
        <v>179.179</v>
      </c>
      <c r="W128" s="29">
        <v>179</v>
      </c>
      <c r="X128" s="27"/>
      <c r="Y128" s="27"/>
      <c r="Z128" s="27"/>
      <c r="AA128" s="27"/>
      <c r="AB128" s="27"/>
      <c r="AH128" s="26"/>
      <c r="AI128" s="26"/>
      <c r="AK128" s="26"/>
      <c r="AL128" s="40"/>
      <c r="AM128" s="40"/>
      <c r="AN128" s="40"/>
      <c r="AO128" s="59"/>
      <c r="AP128" s="59"/>
      <c r="AQ128" s="59"/>
      <c r="AR128" s="30"/>
      <c r="AS128" s="26"/>
      <c r="AT128" s="1"/>
    </row>
    <row r="129" spans="1:46" ht="15">
      <c r="A129" s="62">
        <v>2</v>
      </c>
      <c r="B129" s="62">
        <v>2</v>
      </c>
      <c r="C129" s="1" t="s">
        <v>301</v>
      </c>
      <c r="D129" s="29" t="s">
        <v>19</v>
      </c>
      <c r="E129" s="29">
        <v>163</v>
      </c>
      <c r="F129" s="27"/>
      <c r="G129" s="27"/>
      <c r="H129" s="27"/>
      <c r="I129" s="27"/>
      <c r="J129" s="27"/>
      <c r="K129" s="32">
        <f t="shared" si="46"/>
        <v>163</v>
      </c>
      <c r="L129" s="32" t="s">
        <v>761</v>
      </c>
      <c r="M129" s="32" t="s">
        <v>611</v>
      </c>
      <c r="N129" s="33">
        <f t="shared" si="47"/>
        <v>163.01230000000001</v>
      </c>
      <c r="O129" s="32">
        <f t="shared" si="48"/>
        <v>1</v>
      </c>
      <c r="P129" s="32" t="str">
        <f t="shared" ca="1" si="49"/>
        <v>Y</v>
      </c>
      <c r="Q129" s="34" t="s">
        <v>250</v>
      </c>
      <c r="R129" s="35">
        <f t="shared" si="50"/>
        <v>0</v>
      </c>
      <c r="S129" s="36">
        <f t="shared" si="51"/>
        <v>163.16299999999998</v>
      </c>
      <c r="T129" s="36">
        <f t="shared" si="52"/>
        <v>163.16300000000001</v>
      </c>
      <c r="U129" s="35">
        <f t="shared" si="53"/>
        <v>0</v>
      </c>
      <c r="V129" s="35">
        <f t="shared" si="54"/>
        <v>163.16300000000001</v>
      </c>
      <c r="W129" s="29">
        <v>163</v>
      </c>
      <c r="X129" s="27"/>
      <c r="Y129" s="27"/>
      <c r="Z129" s="27"/>
      <c r="AA129" s="27"/>
      <c r="AB129" s="27"/>
      <c r="AH129" s="26"/>
      <c r="AI129" s="26"/>
      <c r="AK129" s="26"/>
      <c r="AL129" s="40"/>
      <c r="AM129" s="40"/>
      <c r="AN129" s="40"/>
      <c r="AO129" s="59"/>
      <c r="AP129" s="59"/>
      <c r="AQ129" s="59"/>
      <c r="AR129" s="30"/>
      <c r="AS129" s="26"/>
      <c r="AT129" s="1"/>
    </row>
    <row r="130" spans="1:46" ht="15">
      <c r="A130" s="62">
        <v>3</v>
      </c>
      <c r="B130" s="62">
        <v>3</v>
      </c>
      <c r="C130" s="1" t="s">
        <v>344</v>
      </c>
      <c r="D130" s="29" t="s">
        <v>40</v>
      </c>
      <c r="E130" s="29">
        <v>152</v>
      </c>
      <c r="F130" s="27"/>
      <c r="G130" s="27"/>
      <c r="H130" s="27"/>
      <c r="I130" s="27"/>
      <c r="J130" s="27"/>
      <c r="K130" s="32">
        <f t="shared" si="46"/>
        <v>152</v>
      </c>
      <c r="L130" s="32" t="s">
        <v>761</v>
      </c>
      <c r="M130" s="32" t="s">
        <v>612</v>
      </c>
      <c r="N130" s="33">
        <f t="shared" si="47"/>
        <v>152.01240000000001</v>
      </c>
      <c r="O130" s="32">
        <f t="shared" si="48"/>
        <v>1</v>
      </c>
      <c r="P130" s="32" t="str">
        <f t="shared" ca="1" si="49"/>
        <v>Y</v>
      </c>
      <c r="Q130" s="34" t="s">
        <v>250</v>
      </c>
      <c r="R130" s="35">
        <f t="shared" si="50"/>
        <v>0</v>
      </c>
      <c r="S130" s="36">
        <f t="shared" si="51"/>
        <v>152.15199999999999</v>
      </c>
      <c r="T130" s="36">
        <f t="shared" si="52"/>
        <v>152.15199999999999</v>
      </c>
      <c r="U130" s="35">
        <f t="shared" si="53"/>
        <v>0</v>
      </c>
      <c r="V130" s="35">
        <f t="shared" si="54"/>
        <v>152.15199999999999</v>
      </c>
      <c r="W130" s="29">
        <v>152</v>
      </c>
      <c r="X130" s="27"/>
      <c r="Y130" s="27"/>
      <c r="Z130" s="27"/>
      <c r="AA130" s="27"/>
      <c r="AB130" s="27"/>
      <c r="AH130" s="26"/>
      <c r="AI130" s="26"/>
      <c r="AK130" s="26"/>
      <c r="AL130" s="40"/>
      <c r="AM130" s="40"/>
      <c r="AN130" s="40"/>
      <c r="AO130" s="59"/>
      <c r="AP130" s="59"/>
      <c r="AQ130" s="59"/>
      <c r="AR130" s="30"/>
      <c r="AS130" s="26"/>
      <c r="AT130" s="1"/>
    </row>
    <row r="131" spans="1:46" ht="15">
      <c r="A131" s="62">
        <v>4</v>
      </c>
      <c r="B131" s="62">
        <v>4</v>
      </c>
      <c r="C131" s="1" t="s">
        <v>351</v>
      </c>
      <c r="D131" s="29" t="s">
        <v>40</v>
      </c>
      <c r="E131" s="29">
        <v>149</v>
      </c>
      <c r="F131" s="27"/>
      <c r="G131" s="27"/>
      <c r="H131" s="27"/>
      <c r="I131" s="27"/>
      <c r="J131" s="27"/>
      <c r="K131" s="32">
        <f t="shared" si="46"/>
        <v>149</v>
      </c>
      <c r="L131" s="32" t="s">
        <v>761</v>
      </c>
      <c r="M131" s="32"/>
      <c r="N131" s="33">
        <f t="shared" si="47"/>
        <v>149.01249999999999</v>
      </c>
      <c r="O131" s="32">
        <f t="shared" si="48"/>
        <v>1</v>
      </c>
      <c r="P131" s="32" t="str">
        <f t="shared" ca="1" si="49"/>
        <v>Y</v>
      </c>
      <c r="Q131" s="34" t="s">
        <v>250</v>
      </c>
      <c r="R131" s="35">
        <f t="shared" si="50"/>
        <v>0</v>
      </c>
      <c r="S131" s="36">
        <f t="shared" si="51"/>
        <v>149.14899999999997</v>
      </c>
      <c r="T131" s="36">
        <f t="shared" si="52"/>
        <v>149.149</v>
      </c>
      <c r="U131" s="35">
        <f t="shared" si="53"/>
        <v>0</v>
      </c>
      <c r="V131" s="35">
        <f t="shared" si="54"/>
        <v>149.149</v>
      </c>
      <c r="W131" s="29">
        <v>149</v>
      </c>
      <c r="X131" s="27"/>
      <c r="Y131" s="27"/>
      <c r="Z131" s="27"/>
      <c r="AA131" s="27"/>
      <c r="AB131" s="27"/>
      <c r="AH131" s="26"/>
      <c r="AI131" s="26"/>
      <c r="AK131" s="26"/>
      <c r="AL131" s="40"/>
      <c r="AM131" s="40"/>
      <c r="AN131" s="40"/>
      <c r="AO131" s="59"/>
      <c r="AP131" s="59"/>
      <c r="AQ131" s="59"/>
      <c r="AR131" s="30"/>
      <c r="AS131" s="26"/>
      <c r="AT131" s="1"/>
    </row>
    <row r="132" spans="1:46" ht="15">
      <c r="A132" s="62">
        <v>5</v>
      </c>
      <c r="B132" s="62">
        <v>5</v>
      </c>
      <c r="C132" s="1" t="s">
        <v>377</v>
      </c>
      <c r="D132" s="29" t="s">
        <v>47</v>
      </c>
      <c r="E132" s="29">
        <v>141</v>
      </c>
      <c r="F132" s="27"/>
      <c r="G132" s="27"/>
      <c r="H132" s="27"/>
      <c r="I132" s="27"/>
      <c r="J132" s="27"/>
      <c r="K132" s="32">
        <f t="shared" si="46"/>
        <v>141</v>
      </c>
      <c r="L132" s="32" t="s">
        <v>761</v>
      </c>
      <c r="M132" s="32"/>
      <c r="N132" s="33">
        <f t="shared" si="47"/>
        <v>141.01259999999999</v>
      </c>
      <c r="O132" s="32">
        <f t="shared" si="48"/>
        <v>1</v>
      </c>
      <c r="P132" s="32" t="str">
        <f t="shared" ca="1" si="49"/>
        <v>Y</v>
      </c>
      <c r="Q132" s="34" t="s">
        <v>250</v>
      </c>
      <c r="R132" s="35">
        <f t="shared" si="50"/>
        <v>0</v>
      </c>
      <c r="S132" s="36">
        <f t="shared" si="51"/>
        <v>141.14099999999999</v>
      </c>
      <c r="T132" s="36">
        <f t="shared" si="52"/>
        <v>141.14099999999999</v>
      </c>
      <c r="U132" s="35">
        <f t="shared" si="53"/>
        <v>0</v>
      </c>
      <c r="V132" s="35">
        <f t="shared" si="54"/>
        <v>141.14099999999999</v>
      </c>
      <c r="W132" s="29">
        <v>141</v>
      </c>
      <c r="X132" s="27"/>
      <c r="Y132" s="27"/>
      <c r="Z132" s="27"/>
      <c r="AA132" s="27"/>
      <c r="AB132" s="27"/>
      <c r="AH132" s="26"/>
      <c r="AI132" s="26"/>
      <c r="AK132" s="26"/>
      <c r="AL132" s="40"/>
      <c r="AM132" s="40"/>
      <c r="AN132" s="40"/>
      <c r="AO132" s="59"/>
      <c r="AP132" s="59"/>
      <c r="AQ132" s="59"/>
      <c r="AR132" s="30"/>
      <c r="AS132" s="26"/>
      <c r="AT132" s="1"/>
    </row>
    <row r="133" spans="1:46" ht="15">
      <c r="A133" s="62">
        <v>6</v>
      </c>
      <c r="B133" s="62">
        <v>6</v>
      </c>
      <c r="C133" s="1" t="s">
        <v>384</v>
      </c>
      <c r="D133" s="29" t="s">
        <v>72</v>
      </c>
      <c r="E133" s="29">
        <v>136</v>
      </c>
      <c r="F133" s="27"/>
      <c r="G133" s="27"/>
      <c r="H133" s="27"/>
      <c r="I133" s="27"/>
      <c r="J133" s="27"/>
      <c r="K133" s="32">
        <f t="shared" si="46"/>
        <v>136</v>
      </c>
      <c r="L133" s="32" t="s">
        <v>761</v>
      </c>
      <c r="M133" s="32"/>
      <c r="N133" s="33">
        <f t="shared" si="47"/>
        <v>136.0127</v>
      </c>
      <c r="O133" s="32">
        <f t="shared" si="48"/>
        <v>1</v>
      </c>
      <c r="P133" s="32" t="str">
        <f t="shared" ca="1" si="49"/>
        <v>Y</v>
      </c>
      <c r="Q133" s="34" t="s">
        <v>250</v>
      </c>
      <c r="R133" s="35">
        <f t="shared" si="50"/>
        <v>0</v>
      </c>
      <c r="S133" s="36">
        <f t="shared" si="51"/>
        <v>136.136</v>
      </c>
      <c r="T133" s="36">
        <f t="shared" si="52"/>
        <v>136.136</v>
      </c>
      <c r="U133" s="35">
        <f t="shared" si="53"/>
        <v>0</v>
      </c>
      <c r="V133" s="35">
        <f t="shared" si="54"/>
        <v>136.136</v>
      </c>
      <c r="W133" s="29">
        <v>136</v>
      </c>
      <c r="X133" s="27"/>
      <c r="Y133" s="27"/>
      <c r="Z133" s="27"/>
      <c r="AA133" s="27"/>
      <c r="AB133" s="27"/>
      <c r="AH133" s="26"/>
      <c r="AI133" s="26"/>
      <c r="AK133" s="26"/>
      <c r="AL133" s="40"/>
      <c r="AM133" s="40"/>
      <c r="AN133" s="40"/>
      <c r="AO133" s="59"/>
      <c r="AP133" s="59"/>
      <c r="AQ133" s="59"/>
      <c r="AR133" s="30"/>
      <c r="AS133" s="26"/>
      <c r="AT133" s="1"/>
    </row>
    <row r="134" spans="1:46" ht="15">
      <c r="A134" s="62">
        <v>7</v>
      </c>
      <c r="B134" s="62">
        <v>7</v>
      </c>
      <c r="C134" s="1" t="s">
        <v>399</v>
      </c>
      <c r="D134" s="29" t="s">
        <v>40</v>
      </c>
      <c r="E134" s="29">
        <v>127</v>
      </c>
      <c r="F134" s="27"/>
      <c r="G134" s="27"/>
      <c r="H134" s="27"/>
      <c r="I134" s="27"/>
      <c r="J134" s="27"/>
      <c r="K134" s="32">
        <f t="shared" si="46"/>
        <v>127</v>
      </c>
      <c r="L134" s="32" t="s">
        <v>761</v>
      </c>
      <c r="M134" s="32"/>
      <c r="N134" s="33">
        <f t="shared" si="47"/>
        <v>127.0128</v>
      </c>
      <c r="O134" s="32">
        <f t="shared" si="48"/>
        <v>1</v>
      </c>
      <c r="P134" s="32" t="str">
        <f t="shared" ca="1" si="49"/>
        <v>Y</v>
      </c>
      <c r="Q134" s="34" t="s">
        <v>250</v>
      </c>
      <c r="R134" s="35">
        <f t="shared" si="50"/>
        <v>0</v>
      </c>
      <c r="S134" s="36">
        <f t="shared" si="51"/>
        <v>127.12699999999998</v>
      </c>
      <c r="T134" s="36">
        <f t="shared" si="52"/>
        <v>127.127</v>
      </c>
      <c r="U134" s="35">
        <f t="shared" si="53"/>
        <v>0</v>
      </c>
      <c r="V134" s="35">
        <f t="shared" si="54"/>
        <v>127.127</v>
      </c>
      <c r="W134" s="29">
        <v>127</v>
      </c>
      <c r="X134" s="27"/>
      <c r="Y134" s="27"/>
      <c r="Z134" s="27"/>
      <c r="AA134" s="27"/>
      <c r="AB134" s="27"/>
      <c r="AH134" s="26"/>
      <c r="AI134" s="26"/>
      <c r="AK134" s="26"/>
      <c r="AL134" s="40"/>
      <c r="AM134" s="40"/>
      <c r="AN134" s="40"/>
      <c r="AO134" s="59"/>
      <c r="AP134" s="59"/>
      <c r="AQ134" s="59"/>
      <c r="AR134" s="30"/>
      <c r="AS134" s="26"/>
      <c r="AT134" s="1"/>
    </row>
    <row r="135" spans="1:46" ht="15">
      <c r="A135" s="62">
        <v>8</v>
      </c>
      <c r="B135" s="62">
        <v>8</v>
      </c>
      <c r="C135" s="1" t="s">
        <v>405</v>
      </c>
      <c r="D135" s="29" t="s">
        <v>54</v>
      </c>
      <c r="E135" s="29">
        <v>123</v>
      </c>
      <c r="F135" s="27"/>
      <c r="G135" s="27"/>
      <c r="H135" s="27"/>
      <c r="I135" s="27"/>
      <c r="J135" s="27"/>
      <c r="K135" s="32">
        <f t="shared" si="46"/>
        <v>123</v>
      </c>
      <c r="L135" s="32" t="s">
        <v>761</v>
      </c>
      <c r="M135" s="32"/>
      <c r="N135" s="33">
        <f t="shared" si="47"/>
        <v>123.0129</v>
      </c>
      <c r="O135" s="32">
        <f t="shared" si="48"/>
        <v>1</v>
      </c>
      <c r="P135" s="32" t="str">
        <f t="shared" ca="1" si="49"/>
        <v>Y</v>
      </c>
      <c r="Q135" s="34" t="s">
        <v>250</v>
      </c>
      <c r="R135" s="35">
        <f t="shared" si="50"/>
        <v>0</v>
      </c>
      <c r="S135" s="36">
        <f t="shared" si="51"/>
        <v>123.12299999999999</v>
      </c>
      <c r="T135" s="36">
        <f t="shared" si="52"/>
        <v>123.123</v>
      </c>
      <c r="U135" s="35">
        <f t="shared" si="53"/>
        <v>0</v>
      </c>
      <c r="V135" s="35">
        <f t="shared" si="54"/>
        <v>123.123</v>
      </c>
      <c r="W135" s="29">
        <v>123</v>
      </c>
      <c r="X135" s="27"/>
      <c r="Y135" s="27"/>
      <c r="Z135" s="27"/>
      <c r="AA135" s="27"/>
      <c r="AB135" s="27"/>
      <c r="AH135" s="26"/>
      <c r="AI135" s="26"/>
      <c r="AK135" s="26"/>
      <c r="AL135" s="40"/>
      <c r="AM135" s="40"/>
      <c r="AN135" s="40"/>
      <c r="AO135" s="59"/>
      <c r="AP135" s="59"/>
      <c r="AQ135" s="59"/>
      <c r="AR135" s="30"/>
      <c r="AS135" s="26"/>
      <c r="AT135" s="1"/>
    </row>
    <row r="136" spans="1:46" ht="15">
      <c r="A136" s="62">
        <v>9</v>
      </c>
      <c r="B136" s="62">
        <v>9</v>
      </c>
      <c r="C136" s="1" t="s">
        <v>407</v>
      </c>
      <c r="D136" s="29" t="s">
        <v>32</v>
      </c>
      <c r="E136" s="29">
        <v>121</v>
      </c>
      <c r="F136" s="27"/>
      <c r="G136" s="27"/>
      <c r="H136" s="27"/>
      <c r="I136" s="27"/>
      <c r="J136" s="27"/>
      <c r="K136" s="32">
        <f t="shared" si="46"/>
        <v>121</v>
      </c>
      <c r="L136" s="32" t="s">
        <v>761</v>
      </c>
      <c r="M136" s="32"/>
      <c r="N136" s="33">
        <f t="shared" si="47"/>
        <v>121.01300000000001</v>
      </c>
      <c r="O136" s="32">
        <f t="shared" si="48"/>
        <v>1</v>
      </c>
      <c r="P136" s="32" t="str">
        <f t="shared" ca="1" si="49"/>
        <v>Y</v>
      </c>
      <c r="Q136" s="34" t="s">
        <v>250</v>
      </c>
      <c r="R136" s="35">
        <f t="shared" si="50"/>
        <v>0</v>
      </c>
      <c r="S136" s="36">
        <f t="shared" si="51"/>
        <v>121.12099999999998</v>
      </c>
      <c r="T136" s="36">
        <f t="shared" si="52"/>
        <v>121.121</v>
      </c>
      <c r="U136" s="35">
        <f t="shared" si="53"/>
        <v>0</v>
      </c>
      <c r="V136" s="35">
        <f t="shared" si="54"/>
        <v>121.121</v>
      </c>
      <c r="W136" s="29">
        <v>121</v>
      </c>
      <c r="X136" s="27"/>
      <c r="Y136" s="27"/>
      <c r="Z136" s="27"/>
      <c r="AA136" s="27"/>
      <c r="AB136" s="27"/>
      <c r="AH136" s="26"/>
      <c r="AI136" s="26"/>
      <c r="AK136" s="26"/>
      <c r="AL136" s="40"/>
      <c r="AM136" s="40"/>
      <c r="AN136" s="40"/>
      <c r="AO136" s="59"/>
      <c r="AP136" s="59"/>
      <c r="AQ136" s="59"/>
      <c r="AR136" s="30"/>
      <c r="AS136" s="26"/>
      <c r="AT136" s="1"/>
    </row>
    <row r="137" spans="1:46" ht="15">
      <c r="A137" s="62">
        <v>10</v>
      </c>
      <c r="B137" s="62">
        <v>10</v>
      </c>
      <c r="C137" s="1" t="s">
        <v>418</v>
      </c>
      <c r="D137" s="29" t="s">
        <v>54</v>
      </c>
      <c r="E137" s="29">
        <v>113</v>
      </c>
      <c r="F137" s="27"/>
      <c r="G137" s="27"/>
      <c r="H137" s="27"/>
      <c r="I137" s="27"/>
      <c r="J137" s="27"/>
      <c r="K137" s="32">
        <f t="shared" si="46"/>
        <v>113</v>
      </c>
      <c r="L137" s="32" t="s">
        <v>761</v>
      </c>
      <c r="M137" s="32"/>
      <c r="N137" s="33">
        <f t="shared" si="47"/>
        <v>113.01309999999999</v>
      </c>
      <c r="O137" s="32">
        <f t="shared" si="48"/>
        <v>1</v>
      </c>
      <c r="P137" s="32" t="str">
        <f t="shared" ca="1" si="49"/>
        <v>Y</v>
      </c>
      <c r="Q137" s="34" t="s">
        <v>250</v>
      </c>
      <c r="R137" s="35">
        <f t="shared" si="50"/>
        <v>0</v>
      </c>
      <c r="S137" s="36">
        <f t="shared" si="51"/>
        <v>113.11299999999999</v>
      </c>
      <c r="T137" s="36">
        <f t="shared" si="52"/>
        <v>113.113</v>
      </c>
      <c r="U137" s="35">
        <f t="shared" si="53"/>
        <v>0</v>
      </c>
      <c r="V137" s="35">
        <f t="shared" si="54"/>
        <v>113.113</v>
      </c>
      <c r="W137" s="29">
        <v>113</v>
      </c>
      <c r="X137" s="27"/>
      <c r="Y137" s="27"/>
      <c r="Z137" s="27"/>
      <c r="AA137" s="27"/>
      <c r="AB137" s="27"/>
      <c r="AH137" s="26"/>
      <c r="AI137" s="26"/>
      <c r="AK137" s="26"/>
      <c r="AL137" s="40"/>
      <c r="AM137" s="40"/>
      <c r="AN137" s="40"/>
      <c r="AO137" s="59"/>
      <c r="AP137" s="59"/>
      <c r="AQ137" s="59"/>
      <c r="AR137" s="30"/>
      <c r="AS137" s="26"/>
      <c r="AT137" s="1"/>
    </row>
    <row r="138" spans="1:46" ht="15">
      <c r="A138" s="62">
        <v>11</v>
      </c>
      <c r="B138" s="62">
        <v>11</v>
      </c>
      <c r="C138" s="1" t="s">
        <v>421</v>
      </c>
      <c r="D138" s="29" t="s">
        <v>72</v>
      </c>
      <c r="E138" s="29">
        <v>110</v>
      </c>
      <c r="F138" s="27"/>
      <c r="G138" s="27"/>
      <c r="H138" s="27"/>
      <c r="I138" s="27"/>
      <c r="J138" s="27"/>
      <c r="K138" s="32">
        <f t="shared" si="46"/>
        <v>110</v>
      </c>
      <c r="L138" s="32" t="s">
        <v>761</v>
      </c>
      <c r="M138" s="32"/>
      <c r="N138" s="33">
        <f t="shared" si="47"/>
        <v>110.0132</v>
      </c>
      <c r="O138" s="32">
        <f t="shared" si="48"/>
        <v>1</v>
      </c>
      <c r="P138" s="32" t="str">
        <f t="shared" ca="1" si="49"/>
        <v>Y</v>
      </c>
      <c r="Q138" s="34" t="s">
        <v>250</v>
      </c>
      <c r="R138" s="35">
        <f t="shared" si="50"/>
        <v>0</v>
      </c>
      <c r="S138" s="36">
        <f t="shared" si="51"/>
        <v>110.10999999999999</v>
      </c>
      <c r="T138" s="36">
        <f t="shared" si="52"/>
        <v>110.11</v>
      </c>
      <c r="U138" s="35">
        <f t="shared" si="53"/>
        <v>0</v>
      </c>
      <c r="V138" s="35">
        <f t="shared" si="54"/>
        <v>110.11</v>
      </c>
      <c r="W138" s="29">
        <v>110</v>
      </c>
      <c r="X138" s="27"/>
      <c r="Y138" s="27"/>
      <c r="Z138" s="27"/>
      <c r="AA138" s="27"/>
      <c r="AB138" s="27"/>
      <c r="AH138" s="26"/>
      <c r="AI138" s="26"/>
      <c r="AK138" s="26"/>
      <c r="AL138" s="40"/>
      <c r="AM138" s="40"/>
      <c r="AN138" s="40"/>
      <c r="AO138" s="59"/>
      <c r="AP138" s="59"/>
      <c r="AQ138" s="59"/>
      <c r="AR138" s="30"/>
      <c r="AS138" s="26"/>
      <c r="AT138" s="1"/>
    </row>
    <row r="139" spans="1:46" ht="15">
      <c r="A139" s="62">
        <v>12</v>
      </c>
      <c r="B139" s="62">
        <v>12</v>
      </c>
      <c r="C139" s="1" t="s">
        <v>426</v>
      </c>
      <c r="D139" s="29" t="s">
        <v>54</v>
      </c>
      <c r="E139" s="29">
        <v>106</v>
      </c>
      <c r="F139" s="27"/>
      <c r="G139" s="27"/>
      <c r="H139" s="27"/>
      <c r="I139" s="27"/>
      <c r="J139" s="27"/>
      <c r="K139" s="32">
        <f t="shared" si="46"/>
        <v>106</v>
      </c>
      <c r="L139" s="32" t="s">
        <v>761</v>
      </c>
      <c r="M139" s="32"/>
      <c r="N139" s="33">
        <f t="shared" si="47"/>
        <v>106.0133</v>
      </c>
      <c r="O139" s="32">
        <f t="shared" si="48"/>
        <v>1</v>
      </c>
      <c r="P139" s="32" t="str">
        <f t="shared" ca="1" si="49"/>
        <v>Y</v>
      </c>
      <c r="Q139" s="34" t="s">
        <v>250</v>
      </c>
      <c r="R139" s="35">
        <f t="shared" si="50"/>
        <v>0</v>
      </c>
      <c r="S139" s="36">
        <f t="shared" si="51"/>
        <v>106.10599999999999</v>
      </c>
      <c r="T139" s="36">
        <f t="shared" si="52"/>
        <v>106.10599999999999</v>
      </c>
      <c r="U139" s="35">
        <f t="shared" si="53"/>
        <v>0</v>
      </c>
      <c r="V139" s="35">
        <f t="shared" si="54"/>
        <v>106.10599999999999</v>
      </c>
      <c r="W139" s="29">
        <v>106</v>
      </c>
      <c r="X139" s="27"/>
      <c r="Y139" s="27"/>
      <c r="Z139" s="27"/>
      <c r="AA139" s="27"/>
      <c r="AB139" s="27"/>
      <c r="AH139" s="26"/>
      <c r="AI139" s="26"/>
      <c r="AK139" s="26"/>
      <c r="AL139" s="40"/>
      <c r="AM139" s="40"/>
      <c r="AN139" s="40"/>
      <c r="AO139" s="59"/>
      <c r="AP139" s="59"/>
      <c r="AQ139" s="59"/>
      <c r="AR139" s="30"/>
      <c r="AS139" s="26"/>
      <c r="AT139" s="1"/>
    </row>
    <row r="140" spans="1:46" ht="15">
      <c r="A140" s="62">
        <v>13</v>
      </c>
      <c r="B140" s="62">
        <v>13</v>
      </c>
      <c r="C140" s="1" t="s">
        <v>427</v>
      </c>
      <c r="D140" s="29" t="s">
        <v>116</v>
      </c>
      <c r="E140" s="29">
        <v>105</v>
      </c>
      <c r="F140" s="27"/>
      <c r="G140" s="27"/>
      <c r="H140" s="27"/>
      <c r="I140" s="27"/>
      <c r="J140" s="27"/>
      <c r="K140" s="32">
        <f t="shared" si="46"/>
        <v>105</v>
      </c>
      <c r="L140" s="32" t="s">
        <v>761</v>
      </c>
      <c r="M140" s="32"/>
      <c r="N140" s="33">
        <f t="shared" si="47"/>
        <v>105.0134</v>
      </c>
      <c r="O140" s="32">
        <f t="shared" si="48"/>
        <v>1</v>
      </c>
      <c r="P140" s="32" t="str">
        <f t="shared" ca="1" si="49"/>
        <v>Y</v>
      </c>
      <c r="Q140" s="34" t="s">
        <v>250</v>
      </c>
      <c r="R140" s="35">
        <f t="shared" si="50"/>
        <v>0</v>
      </c>
      <c r="S140" s="36">
        <f t="shared" si="51"/>
        <v>105.10499999999999</v>
      </c>
      <c r="T140" s="36">
        <f t="shared" si="52"/>
        <v>105.105</v>
      </c>
      <c r="U140" s="35">
        <f t="shared" si="53"/>
        <v>0</v>
      </c>
      <c r="V140" s="35">
        <f t="shared" si="54"/>
        <v>105.105</v>
      </c>
      <c r="W140" s="29">
        <v>105</v>
      </c>
      <c r="X140" s="27"/>
      <c r="Y140" s="27"/>
      <c r="Z140" s="27"/>
      <c r="AA140" s="27"/>
      <c r="AB140" s="27"/>
      <c r="AH140" s="26"/>
      <c r="AI140" s="26"/>
      <c r="AK140" s="26"/>
      <c r="AL140" s="40"/>
      <c r="AM140" s="40"/>
      <c r="AN140" s="40"/>
      <c r="AO140" s="59"/>
      <c r="AP140" s="59"/>
      <c r="AQ140" s="59"/>
      <c r="AR140" s="30"/>
      <c r="AS140" s="26"/>
      <c r="AT140" s="1"/>
    </row>
    <row r="141" spans="1:46" ht="15">
      <c r="A141" s="62">
        <v>14</v>
      </c>
      <c r="B141" s="62">
        <v>14</v>
      </c>
      <c r="C141" s="1" t="s">
        <v>435</v>
      </c>
      <c r="D141" s="29" t="s">
        <v>180</v>
      </c>
      <c r="E141" s="29">
        <v>101</v>
      </c>
      <c r="F141" s="27"/>
      <c r="G141" s="27"/>
      <c r="H141" s="27"/>
      <c r="I141" s="27"/>
      <c r="J141" s="27"/>
      <c r="K141" s="32">
        <f t="shared" si="46"/>
        <v>101</v>
      </c>
      <c r="L141" s="32" t="s">
        <v>761</v>
      </c>
      <c r="M141" s="32"/>
      <c r="N141" s="33">
        <f t="shared" si="47"/>
        <v>101.01349999999999</v>
      </c>
      <c r="O141" s="32">
        <f t="shared" si="48"/>
        <v>1</v>
      </c>
      <c r="P141" s="32" t="str">
        <f t="shared" ca="1" si="49"/>
        <v>Y</v>
      </c>
      <c r="Q141" s="34" t="s">
        <v>250</v>
      </c>
      <c r="R141" s="35">
        <f t="shared" si="50"/>
        <v>0</v>
      </c>
      <c r="S141" s="36">
        <f t="shared" si="51"/>
        <v>101.10099999999998</v>
      </c>
      <c r="T141" s="36">
        <f t="shared" si="52"/>
        <v>101.101</v>
      </c>
      <c r="U141" s="35">
        <f t="shared" si="53"/>
        <v>0</v>
      </c>
      <c r="V141" s="35">
        <f t="shared" si="54"/>
        <v>101.101</v>
      </c>
      <c r="W141" s="29">
        <v>101</v>
      </c>
      <c r="X141" s="27"/>
      <c r="Y141" s="27"/>
      <c r="Z141" s="27"/>
      <c r="AA141" s="27"/>
      <c r="AB141" s="27"/>
      <c r="AH141" s="26"/>
      <c r="AI141" s="26"/>
      <c r="AK141" s="26"/>
      <c r="AL141" s="40"/>
      <c r="AM141" s="40"/>
      <c r="AN141" s="40"/>
      <c r="AO141" s="59"/>
      <c r="AP141" s="59"/>
      <c r="AQ141" s="59"/>
      <c r="AR141" s="30"/>
      <c r="AS141" s="26"/>
      <c r="AT141" s="1"/>
    </row>
    <row r="142" spans="1:46" ht="15">
      <c r="A142" s="62">
        <v>15</v>
      </c>
      <c r="B142" s="62">
        <v>15</v>
      </c>
      <c r="C142" s="1" t="s">
        <v>438</v>
      </c>
      <c r="D142" s="29" t="s">
        <v>54</v>
      </c>
      <c r="E142" s="29">
        <v>98</v>
      </c>
      <c r="F142" s="27"/>
      <c r="G142" s="27"/>
      <c r="H142" s="27"/>
      <c r="I142" s="27"/>
      <c r="J142" s="27"/>
      <c r="K142" s="32">
        <f t="shared" si="46"/>
        <v>98</v>
      </c>
      <c r="L142" s="32" t="s">
        <v>761</v>
      </c>
      <c r="M142" s="32"/>
      <c r="N142" s="33">
        <f t="shared" si="47"/>
        <v>98.013599999999997</v>
      </c>
      <c r="O142" s="32">
        <f t="shared" si="48"/>
        <v>1</v>
      </c>
      <c r="P142" s="32" t="str">
        <f t="shared" ca="1" si="49"/>
        <v>Y</v>
      </c>
      <c r="Q142" s="34" t="s">
        <v>250</v>
      </c>
      <c r="R142" s="35">
        <f t="shared" si="50"/>
        <v>0</v>
      </c>
      <c r="S142" s="36">
        <f t="shared" si="51"/>
        <v>98.097999999999985</v>
      </c>
      <c r="T142" s="36">
        <f t="shared" si="52"/>
        <v>98.097999999999999</v>
      </c>
      <c r="U142" s="35">
        <f t="shared" si="53"/>
        <v>0</v>
      </c>
      <c r="V142" s="35">
        <f t="shared" si="54"/>
        <v>98.097999999999999</v>
      </c>
      <c r="W142" s="29">
        <v>98</v>
      </c>
      <c r="X142" s="27"/>
      <c r="Y142" s="27"/>
      <c r="Z142" s="27"/>
      <c r="AA142" s="27"/>
      <c r="AB142" s="27"/>
      <c r="AH142" s="26"/>
      <c r="AI142" s="26"/>
      <c r="AK142" s="26"/>
      <c r="AL142" s="40"/>
      <c r="AM142" s="40"/>
      <c r="AN142" s="40"/>
      <c r="AO142" s="59"/>
      <c r="AP142" s="59"/>
      <c r="AQ142" s="59"/>
      <c r="AR142" s="30"/>
      <c r="AS142" s="26"/>
      <c r="AT142" s="1"/>
    </row>
    <row r="143" spans="1:46" ht="15">
      <c r="A143" s="62">
        <v>16</v>
      </c>
      <c r="B143" s="62">
        <v>16</v>
      </c>
      <c r="C143" s="1" t="s">
        <v>440</v>
      </c>
      <c r="D143" s="29" t="s">
        <v>180</v>
      </c>
      <c r="E143" s="29">
        <v>96</v>
      </c>
      <c r="F143" s="27"/>
      <c r="G143" s="27"/>
      <c r="H143" s="27"/>
      <c r="I143" s="27"/>
      <c r="J143" s="27"/>
      <c r="K143" s="32">
        <f t="shared" si="46"/>
        <v>96</v>
      </c>
      <c r="L143" s="32" t="s">
        <v>761</v>
      </c>
      <c r="M143" s="32"/>
      <c r="N143" s="33">
        <f t="shared" si="47"/>
        <v>96.0137</v>
      </c>
      <c r="O143" s="32">
        <f t="shared" si="48"/>
        <v>1</v>
      </c>
      <c r="P143" s="32" t="str">
        <f t="shared" ca="1" si="49"/>
        <v>Y</v>
      </c>
      <c r="Q143" s="34" t="s">
        <v>250</v>
      </c>
      <c r="R143" s="35">
        <f t="shared" si="50"/>
        <v>0</v>
      </c>
      <c r="S143" s="36">
        <f t="shared" si="51"/>
        <v>96.095999999999989</v>
      </c>
      <c r="T143" s="36">
        <f t="shared" si="52"/>
        <v>96.096000000000004</v>
      </c>
      <c r="U143" s="35">
        <f t="shared" si="53"/>
        <v>0</v>
      </c>
      <c r="V143" s="35">
        <f t="shared" si="54"/>
        <v>96.096000000000004</v>
      </c>
      <c r="W143" s="29">
        <v>96</v>
      </c>
      <c r="X143" s="27"/>
      <c r="Y143" s="27"/>
      <c r="Z143" s="27"/>
      <c r="AA143" s="27"/>
      <c r="AB143" s="27"/>
      <c r="AH143" s="26"/>
      <c r="AI143" s="26"/>
      <c r="AK143" s="26"/>
      <c r="AL143" s="40"/>
      <c r="AM143" s="40"/>
      <c r="AN143" s="40"/>
      <c r="AO143" s="59"/>
      <c r="AP143" s="59"/>
      <c r="AQ143" s="59"/>
      <c r="AR143" s="30"/>
      <c r="AS143" s="26"/>
      <c r="AT143" s="1"/>
    </row>
    <row r="144" spans="1:46" ht="15">
      <c r="A144" s="62">
        <v>17</v>
      </c>
      <c r="B144" s="62">
        <v>17</v>
      </c>
      <c r="C144" s="1" t="s">
        <v>446</v>
      </c>
      <c r="D144" s="29" t="s">
        <v>91</v>
      </c>
      <c r="E144" s="29">
        <v>94</v>
      </c>
      <c r="F144" s="27"/>
      <c r="G144" s="27"/>
      <c r="H144" s="27"/>
      <c r="I144" s="27"/>
      <c r="J144" s="27"/>
      <c r="K144" s="32">
        <f t="shared" si="46"/>
        <v>94</v>
      </c>
      <c r="L144" s="32" t="s">
        <v>761</v>
      </c>
      <c r="M144" s="32"/>
      <c r="N144" s="33">
        <f t="shared" si="47"/>
        <v>94.013800000000003</v>
      </c>
      <c r="O144" s="32">
        <f t="shared" si="48"/>
        <v>1</v>
      </c>
      <c r="P144" s="32" t="str">
        <f t="shared" ca="1" si="49"/>
        <v>Y</v>
      </c>
      <c r="Q144" s="34" t="s">
        <v>250</v>
      </c>
      <c r="R144" s="35">
        <f t="shared" si="50"/>
        <v>0</v>
      </c>
      <c r="S144" s="36">
        <f t="shared" si="51"/>
        <v>94.093999999999994</v>
      </c>
      <c r="T144" s="36">
        <f t="shared" si="52"/>
        <v>94.093999999999994</v>
      </c>
      <c r="U144" s="35">
        <f t="shared" si="53"/>
        <v>0</v>
      </c>
      <c r="V144" s="35">
        <f t="shared" si="54"/>
        <v>94.093999999999994</v>
      </c>
      <c r="W144" s="29">
        <v>94</v>
      </c>
      <c r="X144" s="27"/>
      <c r="Y144" s="27"/>
      <c r="Z144" s="27"/>
      <c r="AA144" s="27"/>
      <c r="AB144" s="27"/>
      <c r="AH144" s="26"/>
      <c r="AI144" s="26"/>
      <c r="AK144" s="26"/>
      <c r="AL144" s="40"/>
      <c r="AM144" s="40"/>
      <c r="AN144" s="40"/>
      <c r="AO144" s="59"/>
      <c r="AP144" s="59"/>
      <c r="AQ144" s="59"/>
      <c r="AR144" s="30"/>
      <c r="AS144" s="26"/>
      <c r="AT144" s="1"/>
    </row>
    <row r="145" spans="1:46" ht="15">
      <c r="A145" s="62">
        <v>18</v>
      </c>
      <c r="B145" s="62">
        <v>18</v>
      </c>
      <c r="C145" s="1" t="s">
        <v>452</v>
      </c>
      <c r="D145" s="29" t="s">
        <v>75</v>
      </c>
      <c r="E145" s="29">
        <v>91</v>
      </c>
      <c r="F145" s="27"/>
      <c r="G145" s="27"/>
      <c r="H145" s="27"/>
      <c r="I145" s="27"/>
      <c r="J145" s="27"/>
      <c r="K145" s="32">
        <f t="shared" si="46"/>
        <v>91</v>
      </c>
      <c r="L145" s="32" t="s">
        <v>761</v>
      </c>
      <c r="M145" s="32"/>
      <c r="N145" s="33">
        <f t="shared" si="47"/>
        <v>91.013900000000007</v>
      </c>
      <c r="O145" s="32">
        <f t="shared" si="48"/>
        <v>1</v>
      </c>
      <c r="P145" s="32" t="str">
        <f t="shared" ca="1" si="49"/>
        <v>Y</v>
      </c>
      <c r="Q145" s="34" t="s">
        <v>250</v>
      </c>
      <c r="R145" s="35">
        <f t="shared" si="50"/>
        <v>0</v>
      </c>
      <c r="S145" s="36">
        <f t="shared" si="51"/>
        <v>91.090999999999994</v>
      </c>
      <c r="T145" s="36">
        <f t="shared" si="52"/>
        <v>91.090999999999994</v>
      </c>
      <c r="U145" s="35">
        <f t="shared" si="53"/>
        <v>0</v>
      </c>
      <c r="V145" s="35">
        <f t="shared" si="54"/>
        <v>91.090999999999994</v>
      </c>
      <c r="W145" s="29">
        <v>91</v>
      </c>
      <c r="X145" s="27"/>
      <c r="Y145" s="27"/>
      <c r="Z145" s="27"/>
      <c r="AA145" s="27"/>
      <c r="AB145" s="27"/>
      <c r="AH145" s="26"/>
      <c r="AI145" s="26"/>
      <c r="AK145" s="26"/>
      <c r="AL145" s="40"/>
      <c r="AM145" s="40"/>
      <c r="AN145" s="40"/>
      <c r="AO145" s="59"/>
      <c r="AP145" s="59"/>
      <c r="AQ145" s="59"/>
      <c r="AR145" s="30"/>
      <c r="AS145" s="26"/>
      <c r="AT145" s="1"/>
    </row>
    <row r="146" spans="1:46" ht="15">
      <c r="A146" s="62">
        <v>19</v>
      </c>
      <c r="B146" s="62">
        <v>19</v>
      </c>
      <c r="C146" s="1" t="s">
        <v>460</v>
      </c>
      <c r="D146" s="29" t="s">
        <v>88</v>
      </c>
      <c r="E146" s="29">
        <v>83</v>
      </c>
      <c r="F146" s="27"/>
      <c r="G146" s="27"/>
      <c r="H146" s="27"/>
      <c r="I146" s="27"/>
      <c r="J146" s="27"/>
      <c r="K146" s="32">
        <f t="shared" si="46"/>
        <v>83</v>
      </c>
      <c r="L146" s="32" t="s">
        <v>761</v>
      </c>
      <c r="M146" s="32"/>
      <c r="N146" s="33">
        <f t="shared" si="47"/>
        <v>83.013999999999996</v>
      </c>
      <c r="O146" s="32">
        <f t="shared" si="48"/>
        <v>1</v>
      </c>
      <c r="P146" s="32" t="str">
        <f t="shared" ca="1" si="49"/>
        <v>Y</v>
      </c>
      <c r="Q146" s="34" t="s">
        <v>250</v>
      </c>
      <c r="R146" s="35">
        <f t="shared" si="50"/>
        <v>0</v>
      </c>
      <c r="S146" s="36">
        <f t="shared" si="51"/>
        <v>83.082999999999984</v>
      </c>
      <c r="T146" s="36">
        <f t="shared" si="52"/>
        <v>83.082999999999998</v>
      </c>
      <c r="U146" s="35">
        <f t="shared" si="53"/>
        <v>0</v>
      </c>
      <c r="V146" s="35">
        <f t="shared" si="54"/>
        <v>83.082999999999998</v>
      </c>
      <c r="W146" s="29">
        <v>83</v>
      </c>
      <c r="X146" s="27"/>
      <c r="Y146" s="27"/>
      <c r="Z146" s="27"/>
      <c r="AA146" s="27"/>
      <c r="AB146" s="27"/>
      <c r="AH146" s="26"/>
      <c r="AI146" s="26"/>
      <c r="AK146" s="26"/>
      <c r="AL146" s="40"/>
      <c r="AM146" s="40"/>
      <c r="AN146" s="40"/>
      <c r="AO146" s="59"/>
      <c r="AP146" s="59"/>
      <c r="AQ146" s="59"/>
      <c r="AR146" s="30"/>
      <c r="AS146" s="26"/>
      <c r="AT146" s="1"/>
    </row>
    <row r="147" spans="1:46" ht="15">
      <c r="A147" s="62">
        <v>20</v>
      </c>
      <c r="B147" s="62">
        <v>20</v>
      </c>
      <c r="C147" s="1" t="s">
        <v>484</v>
      </c>
      <c r="D147" s="29" t="s">
        <v>54</v>
      </c>
      <c r="E147" s="29">
        <v>73</v>
      </c>
      <c r="F147" s="27"/>
      <c r="G147" s="27"/>
      <c r="H147" s="27"/>
      <c r="I147" s="27"/>
      <c r="J147" s="27"/>
      <c r="K147" s="32">
        <f t="shared" si="46"/>
        <v>73</v>
      </c>
      <c r="L147" s="32" t="s">
        <v>761</v>
      </c>
      <c r="M147" s="32"/>
      <c r="N147" s="33">
        <f t="shared" si="47"/>
        <v>73.014099999999999</v>
      </c>
      <c r="O147" s="32">
        <f t="shared" si="48"/>
        <v>1</v>
      </c>
      <c r="P147" s="32" t="str">
        <f t="shared" ca="1" si="49"/>
        <v>Y</v>
      </c>
      <c r="Q147" s="34" t="s">
        <v>250</v>
      </c>
      <c r="R147" s="35">
        <f t="shared" si="50"/>
        <v>0</v>
      </c>
      <c r="S147" s="36">
        <f t="shared" si="51"/>
        <v>73.072999999999993</v>
      </c>
      <c r="T147" s="36">
        <f t="shared" si="52"/>
        <v>73.072999999999993</v>
      </c>
      <c r="U147" s="35">
        <f t="shared" si="53"/>
        <v>0</v>
      </c>
      <c r="V147" s="35">
        <f t="shared" si="54"/>
        <v>73.072999999999993</v>
      </c>
      <c r="W147" s="29">
        <v>73</v>
      </c>
      <c r="X147" s="27"/>
      <c r="Y147" s="27"/>
      <c r="Z147" s="27"/>
      <c r="AA147" s="27"/>
      <c r="AB147" s="27"/>
      <c r="AH147" s="26"/>
      <c r="AI147" s="26"/>
      <c r="AK147" s="26"/>
      <c r="AL147" s="40"/>
      <c r="AM147" s="40"/>
      <c r="AN147" s="40"/>
      <c r="AO147" s="59"/>
      <c r="AP147" s="59"/>
      <c r="AQ147" s="59"/>
      <c r="AR147" s="30"/>
      <c r="AS147" s="26"/>
      <c r="AT147" s="1"/>
    </row>
    <row r="148" spans="1:46" ht="15">
      <c r="A148" s="62">
        <v>21</v>
      </c>
      <c r="B148" s="62">
        <v>21</v>
      </c>
      <c r="C148" s="1" t="s">
        <v>488</v>
      </c>
      <c r="D148" s="29" t="s">
        <v>69</v>
      </c>
      <c r="E148" s="29">
        <v>70</v>
      </c>
      <c r="F148" s="27"/>
      <c r="G148" s="27"/>
      <c r="H148" s="27"/>
      <c r="I148" s="27"/>
      <c r="J148" s="27"/>
      <c r="K148" s="32">
        <f t="shared" si="46"/>
        <v>70</v>
      </c>
      <c r="L148" s="32" t="s">
        <v>761</v>
      </c>
      <c r="M148" s="32"/>
      <c r="N148" s="33">
        <f t="shared" si="47"/>
        <v>70.014200000000002</v>
      </c>
      <c r="O148" s="32">
        <f t="shared" si="48"/>
        <v>1</v>
      </c>
      <c r="P148" s="32" t="str">
        <f t="shared" ca="1" si="49"/>
        <v>Y</v>
      </c>
      <c r="Q148" s="34" t="s">
        <v>250</v>
      </c>
      <c r="R148" s="35">
        <f t="shared" si="50"/>
        <v>0</v>
      </c>
      <c r="S148" s="36">
        <f t="shared" si="51"/>
        <v>70.069999999999993</v>
      </c>
      <c r="T148" s="36">
        <f t="shared" si="52"/>
        <v>70.069999999999993</v>
      </c>
      <c r="U148" s="35">
        <f t="shared" si="53"/>
        <v>0</v>
      </c>
      <c r="V148" s="35">
        <f t="shared" si="54"/>
        <v>70.069999999999993</v>
      </c>
      <c r="W148" s="29">
        <v>70</v>
      </c>
      <c r="X148" s="27"/>
      <c r="Y148" s="27"/>
      <c r="Z148" s="27"/>
      <c r="AA148" s="27"/>
      <c r="AB148" s="27"/>
      <c r="AH148" s="26"/>
      <c r="AI148" s="26"/>
      <c r="AK148" s="26"/>
      <c r="AL148" s="40"/>
      <c r="AM148" s="40"/>
      <c r="AN148" s="40"/>
      <c r="AO148" s="59"/>
      <c r="AP148" s="59"/>
      <c r="AQ148" s="59"/>
      <c r="AR148" s="30"/>
      <c r="AS148" s="26"/>
      <c r="AT148" s="1"/>
    </row>
    <row r="149" spans="1:46" ht="15">
      <c r="A149" s="62">
        <v>22</v>
      </c>
      <c r="B149" s="62">
        <v>22</v>
      </c>
      <c r="C149" s="1" t="s">
        <v>500</v>
      </c>
      <c r="D149" s="29" t="s">
        <v>72</v>
      </c>
      <c r="E149" s="29">
        <v>60</v>
      </c>
      <c r="F149" s="27"/>
      <c r="G149" s="27"/>
      <c r="H149" s="27"/>
      <c r="I149" s="27"/>
      <c r="J149" s="27"/>
      <c r="K149" s="32">
        <f t="shared" si="46"/>
        <v>60</v>
      </c>
      <c r="L149" s="32" t="s">
        <v>761</v>
      </c>
      <c r="M149" s="32"/>
      <c r="N149" s="33">
        <f t="shared" si="47"/>
        <v>60.014299999999999</v>
      </c>
      <c r="O149" s="32">
        <f t="shared" si="48"/>
        <v>1</v>
      </c>
      <c r="P149" s="32" t="str">
        <f t="shared" ca="1" si="49"/>
        <v>Y</v>
      </c>
      <c r="Q149" s="34" t="s">
        <v>250</v>
      </c>
      <c r="R149" s="35">
        <f t="shared" si="50"/>
        <v>0</v>
      </c>
      <c r="S149" s="36">
        <f t="shared" si="51"/>
        <v>60.059999999999995</v>
      </c>
      <c r="T149" s="36">
        <f t="shared" si="52"/>
        <v>60.06</v>
      </c>
      <c r="U149" s="35">
        <f t="shared" si="53"/>
        <v>0</v>
      </c>
      <c r="V149" s="35">
        <f t="shared" si="54"/>
        <v>60.06</v>
      </c>
      <c r="W149" s="29">
        <v>60</v>
      </c>
      <c r="X149" s="27"/>
      <c r="Y149" s="27"/>
      <c r="Z149" s="27"/>
      <c r="AA149" s="27"/>
      <c r="AB149" s="27"/>
      <c r="AH149" s="26"/>
      <c r="AI149" s="26"/>
      <c r="AK149" s="26"/>
      <c r="AL149" s="40"/>
      <c r="AM149" s="40"/>
      <c r="AN149" s="40"/>
      <c r="AO149" s="59"/>
      <c r="AP149" s="59"/>
      <c r="AQ149" s="59"/>
      <c r="AR149" s="30"/>
      <c r="AS149" s="26"/>
      <c r="AT149" s="1"/>
    </row>
    <row r="150" spans="1:46" ht="15">
      <c r="A150" s="62">
        <v>23</v>
      </c>
      <c r="B150" s="62">
        <v>23</v>
      </c>
      <c r="C150" s="1" t="s">
        <v>512</v>
      </c>
      <c r="D150" s="29" t="s">
        <v>69</v>
      </c>
      <c r="E150" s="29">
        <v>48</v>
      </c>
      <c r="F150" s="27"/>
      <c r="G150" s="27"/>
      <c r="H150" s="27"/>
      <c r="I150" s="27"/>
      <c r="J150" s="27"/>
      <c r="K150" s="32">
        <f t="shared" si="46"/>
        <v>48</v>
      </c>
      <c r="L150" s="32" t="s">
        <v>761</v>
      </c>
      <c r="M150" s="32"/>
      <c r="N150" s="33">
        <f t="shared" si="47"/>
        <v>48.014400000000002</v>
      </c>
      <c r="O150" s="32">
        <f t="shared" si="48"/>
        <v>1</v>
      </c>
      <c r="P150" s="32" t="str">
        <f t="shared" ca="1" si="49"/>
        <v>Y</v>
      </c>
      <c r="Q150" s="34" t="s">
        <v>250</v>
      </c>
      <c r="R150" s="35">
        <f t="shared" si="50"/>
        <v>0</v>
      </c>
      <c r="S150" s="36">
        <f t="shared" si="51"/>
        <v>48.047999999999995</v>
      </c>
      <c r="T150" s="36">
        <f t="shared" si="52"/>
        <v>48.048000000000002</v>
      </c>
      <c r="U150" s="35">
        <f t="shared" si="53"/>
        <v>0</v>
      </c>
      <c r="V150" s="35">
        <f t="shared" si="54"/>
        <v>48.048000000000002</v>
      </c>
      <c r="W150" s="29">
        <v>48</v>
      </c>
      <c r="X150" s="27"/>
      <c r="Y150" s="27"/>
      <c r="Z150" s="27"/>
      <c r="AA150" s="27"/>
      <c r="AB150" s="27"/>
      <c r="AH150" s="26"/>
      <c r="AI150" s="26"/>
      <c r="AK150" s="26"/>
      <c r="AL150" s="40"/>
      <c r="AM150" s="40"/>
      <c r="AN150" s="40"/>
      <c r="AO150" s="59"/>
      <c r="AP150" s="59"/>
      <c r="AQ150" s="59"/>
      <c r="AR150" s="30"/>
      <c r="AS150" s="26"/>
      <c r="AT150" s="1"/>
    </row>
    <row r="151" spans="1:46" ht="3" customHeight="1">
      <c r="D151" s="54"/>
      <c r="E151" s="54"/>
      <c r="F151" s="54"/>
      <c r="G151" s="54"/>
      <c r="H151" s="54"/>
      <c r="I151" s="54"/>
      <c r="J151" s="54"/>
      <c r="K151" s="32"/>
      <c r="L151" s="27"/>
      <c r="M151" s="27"/>
      <c r="N151" s="42"/>
      <c r="O151" s="27"/>
      <c r="P151" s="27"/>
      <c r="R151" s="60"/>
      <c r="S151" s="60"/>
      <c r="T151" s="60"/>
      <c r="U151" s="60"/>
      <c r="V151" s="35"/>
      <c r="W151" s="54"/>
      <c r="X151" s="54"/>
      <c r="Y151" s="54"/>
      <c r="Z151" s="54"/>
      <c r="AA151" s="54"/>
      <c r="AB151" s="54"/>
      <c r="AH151" s="26"/>
      <c r="AI151" s="26"/>
      <c r="AK151" s="26"/>
      <c r="AL151" s="40"/>
      <c r="AM151" s="40"/>
      <c r="AN151" s="40"/>
      <c r="AO151" s="40"/>
      <c r="AP151" s="40"/>
      <c r="AQ151" s="40"/>
      <c r="AR151" s="30"/>
      <c r="AS151" s="26"/>
      <c r="AT151" s="1"/>
    </row>
    <row r="152" spans="1:46">
      <c r="D152" s="27"/>
      <c r="E152" s="27"/>
      <c r="F152" s="27"/>
      <c r="G152" s="27"/>
      <c r="H152" s="27"/>
      <c r="I152" s="27"/>
      <c r="J152" s="27"/>
      <c r="K152" s="32"/>
      <c r="L152" s="27"/>
      <c r="M152" s="27"/>
      <c r="N152" s="42"/>
      <c r="O152" s="27"/>
      <c r="P152" s="27"/>
      <c r="R152" s="63"/>
      <c r="S152" s="63"/>
      <c r="T152" s="63"/>
      <c r="U152" s="63"/>
      <c r="V152" s="35"/>
      <c r="W152" s="27"/>
      <c r="X152" s="27"/>
      <c r="Y152" s="27"/>
      <c r="Z152" s="27"/>
      <c r="AA152" s="27"/>
      <c r="AB152" s="27"/>
      <c r="AH152" s="26"/>
      <c r="AI152" s="26"/>
      <c r="AK152" s="26"/>
      <c r="AL152" s="40"/>
      <c r="AM152" s="40"/>
      <c r="AN152" s="40"/>
      <c r="AO152" s="40"/>
      <c r="AP152" s="40"/>
      <c r="AQ152" s="40"/>
      <c r="AR152" s="30"/>
      <c r="AS152" s="26"/>
      <c r="AT152" s="1"/>
    </row>
    <row r="153" spans="1:46" ht="15">
      <c r="A153" s="61"/>
      <c r="B153" s="61"/>
      <c r="C153" s="26" t="s">
        <v>130</v>
      </c>
      <c r="D153" s="27"/>
      <c r="E153" s="27"/>
      <c r="F153" s="27"/>
      <c r="G153" s="27"/>
      <c r="H153" s="27"/>
      <c r="I153" s="27"/>
      <c r="J153" s="27"/>
      <c r="K153" s="32"/>
      <c r="L153" s="27"/>
      <c r="M153" s="27"/>
      <c r="N153" s="42"/>
      <c r="O153" s="27"/>
      <c r="P153" s="27"/>
      <c r="Q153" s="54" t="str">
        <f>C153</f>
        <v>F60</v>
      </c>
      <c r="R153" s="60"/>
      <c r="S153" s="60"/>
      <c r="T153" s="60"/>
      <c r="U153" s="60"/>
      <c r="V153" s="35"/>
      <c r="W153" s="27"/>
      <c r="X153" s="54"/>
      <c r="Y153" s="54"/>
      <c r="Z153" s="54"/>
      <c r="AA153" s="54"/>
      <c r="AB153" s="54"/>
      <c r="AH153" s="26"/>
      <c r="AI153" s="26"/>
      <c r="AK153" s="26"/>
      <c r="AL153" s="40"/>
      <c r="AM153" s="40"/>
      <c r="AN153" s="40"/>
      <c r="AO153" s="38">
        <v>595</v>
      </c>
      <c r="AP153" s="38">
        <v>575</v>
      </c>
      <c r="AQ153" s="38">
        <v>493</v>
      </c>
      <c r="AR153" s="30"/>
      <c r="AS153" s="26"/>
      <c r="AT153" s="1"/>
    </row>
    <row r="154" spans="1:46" ht="15">
      <c r="A154" s="62">
        <v>1</v>
      </c>
      <c r="B154" s="62">
        <v>1</v>
      </c>
      <c r="C154" s="1" t="s">
        <v>129</v>
      </c>
      <c r="D154" s="29" t="s">
        <v>54</v>
      </c>
      <c r="E154" s="29">
        <v>199</v>
      </c>
      <c r="F154" s="27"/>
      <c r="G154" s="27"/>
      <c r="H154" s="27"/>
      <c r="I154" s="27"/>
      <c r="J154" s="27"/>
      <c r="K154" s="32">
        <f t="shared" ref="K154:K169" si="55">IFERROR(LARGE(E154:J154,1),0)+IF($D$5&gt;=2,IFERROR(LARGE(E154:J154,2),0),0)+IF($D$5&gt;=3,IFERROR(LARGE(E154:J154,3),0),0)+IF($D$5&gt;=4,IFERROR(LARGE(E154:J154,4),0),0)+IF($D$5&gt;=5,IFERROR(LARGE(E154:J154,5),0),0)+IF($D$5&gt;=6,IFERROR(LARGE(E154:J154,6),0),0)</f>
        <v>199</v>
      </c>
      <c r="L154" s="32" t="s">
        <v>761</v>
      </c>
      <c r="M154" s="32" t="s">
        <v>131</v>
      </c>
      <c r="N154" s="33">
        <f t="shared" ref="N154:N169" si="56">K154+(ROW(K154)-ROW(K$6))/10000</f>
        <v>199.01480000000001</v>
      </c>
      <c r="O154" s="32">
        <f t="shared" ref="O154:O169" si="57">COUNT(E154:J154)</f>
        <v>1</v>
      </c>
      <c r="P154" s="32" t="str">
        <f t="shared" ref="P154:P169" ca="1" si="58">IF(AND(O154=1,OFFSET(D154,0,P$3)&gt;0),"Y",0)</f>
        <v>Y</v>
      </c>
      <c r="Q154" s="34" t="s">
        <v>130</v>
      </c>
      <c r="R154" s="35">
        <f t="shared" ref="R154:R169" si="59">1-(Q154=Q153)</f>
        <v>0</v>
      </c>
      <c r="S154" s="36">
        <f t="shared" ref="S154:S169" si="60">IFERROR(LARGE(E154:J154,1),0)*1.001+IF($D$5&gt;=2,IFERROR(LARGE(E154:J154,2),0),0)*1.0001+IF($D$5&gt;=3,IFERROR(LARGE(E154:J154,3),0),0)*1.00001+IF($D$5&gt;=4,IFERROR(LARGE(E154:J154,4),0),0)*1.000001+IF($D$5&gt;=5,IFERROR(LARGE(E154:J154,5),0),0)*1.0000001+IF($D$5&gt;=6,IFERROR(LARGE(E154:J154,6),0),0)*1.00000001</f>
        <v>199.19899999999998</v>
      </c>
      <c r="T154" s="36">
        <f t="shared" ref="T154:T169" si="61">K154+W154/1000+IF($D$5&gt;=2,X154/10000,0)+IF($D$5&gt;=3,Y154/100000,0)+IF($D$5&gt;=4,Z154/1000000,0)+IF($D$5&gt;=5,AA154/10000000,0)+IF($D$5&gt;=6,AB154/100000000,0)</f>
        <v>199.19900000000001</v>
      </c>
      <c r="U154" s="35">
        <f t="shared" ref="U154:U169" si="62">1-(S154=T154)</f>
        <v>0</v>
      </c>
      <c r="V154" s="35">
        <f t="shared" ref="V154:V169" si="63">K154+W154/1000+X154/10000+Y154/100000+Z154/1000000+AA154/10000000+AB154/100000000</f>
        <v>199.19900000000001</v>
      </c>
      <c r="W154" s="29">
        <v>199</v>
      </c>
      <c r="X154" s="27"/>
      <c r="Y154" s="27"/>
      <c r="Z154" s="27"/>
      <c r="AA154" s="27"/>
      <c r="AB154" s="27"/>
      <c r="AH154" s="26"/>
      <c r="AI154" s="26"/>
      <c r="AK154" s="26"/>
      <c r="AL154" s="40"/>
      <c r="AM154" s="40"/>
      <c r="AN154" s="40"/>
      <c r="AO154" s="59"/>
      <c r="AP154" s="59"/>
      <c r="AQ154" s="59"/>
      <c r="AR154" s="30"/>
      <c r="AS154" s="26"/>
      <c r="AT154" s="1"/>
    </row>
    <row r="155" spans="1:46" ht="15">
      <c r="A155" s="62">
        <v>2</v>
      </c>
      <c r="B155" s="62">
        <v>2</v>
      </c>
      <c r="C155" s="1" t="s">
        <v>211</v>
      </c>
      <c r="D155" s="29" t="s">
        <v>51</v>
      </c>
      <c r="E155" s="29">
        <v>189</v>
      </c>
      <c r="F155" s="27"/>
      <c r="G155" s="27"/>
      <c r="H155" s="27"/>
      <c r="I155" s="27"/>
      <c r="J155" s="27"/>
      <c r="K155" s="32">
        <f t="shared" si="55"/>
        <v>189</v>
      </c>
      <c r="L155" s="32" t="s">
        <v>761</v>
      </c>
      <c r="M155" s="32" t="s">
        <v>325</v>
      </c>
      <c r="N155" s="33">
        <f t="shared" si="56"/>
        <v>189.01490000000001</v>
      </c>
      <c r="O155" s="32">
        <f t="shared" si="57"/>
        <v>1</v>
      </c>
      <c r="P155" s="32" t="str">
        <f t="shared" ca="1" si="58"/>
        <v>Y</v>
      </c>
      <c r="Q155" s="34" t="s">
        <v>130</v>
      </c>
      <c r="R155" s="35">
        <f t="shared" si="59"/>
        <v>0</v>
      </c>
      <c r="S155" s="36">
        <f t="shared" si="60"/>
        <v>189.18899999999999</v>
      </c>
      <c r="T155" s="36">
        <f t="shared" si="61"/>
        <v>189.18899999999999</v>
      </c>
      <c r="U155" s="35">
        <f t="shared" si="62"/>
        <v>0</v>
      </c>
      <c r="V155" s="35">
        <f t="shared" si="63"/>
        <v>189.18899999999999</v>
      </c>
      <c r="W155" s="29">
        <v>189</v>
      </c>
      <c r="X155" s="27"/>
      <c r="Y155" s="27"/>
      <c r="Z155" s="27"/>
      <c r="AA155" s="27"/>
      <c r="AB155" s="27"/>
      <c r="AH155" s="26"/>
      <c r="AI155" s="26"/>
      <c r="AK155" s="26"/>
      <c r="AL155" s="40"/>
      <c r="AM155" s="40"/>
      <c r="AN155" s="40"/>
      <c r="AO155" s="59"/>
      <c r="AP155" s="59"/>
      <c r="AQ155" s="59"/>
      <c r="AR155" s="30"/>
      <c r="AS155" s="26"/>
      <c r="AT155" s="1"/>
    </row>
    <row r="156" spans="1:46" ht="15">
      <c r="A156" s="62">
        <v>3</v>
      </c>
      <c r="B156" s="62">
        <v>3</v>
      </c>
      <c r="C156" s="1" t="s">
        <v>297</v>
      </c>
      <c r="D156" s="29" t="s">
        <v>32</v>
      </c>
      <c r="E156" s="29">
        <v>164</v>
      </c>
      <c r="F156" s="27"/>
      <c r="G156" s="27"/>
      <c r="H156" s="27"/>
      <c r="I156" s="27"/>
      <c r="J156" s="27"/>
      <c r="K156" s="32">
        <f t="shared" si="55"/>
        <v>164</v>
      </c>
      <c r="L156" s="32" t="s">
        <v>761</v>
      </c>
      <c r="M156" s="32" t="s">
        <v>613</v>
      </c>
      <c r="N156" s="33">
        <f t="shared" si="56"/>
        <v>164.01499999999999</v>
      </c>
      <c r="O156" s="32">
        <f t="shared" si="57"/>
        <v>1</v>
      </c>
      <c r="P156" s="32" t="str">
        <f t="shared" ca="1" si="58"/>
        <v>Y</v>
      </c>
      <c r="Q156" s="34" t="s">
        <v>130</v>
      </c>
      <c r="R156" s="35">
        <f t="shared" si="59"/>
        <v>0</v>
      </c>
      <c r="S156" s="36">
        <f t="shared" si="60"/>
        <v>164.16399999999999</v>
      </c>
      <c r="T156" s="36">
        <f t="shared" si="61"/>
        <v>164.16399999999999</v>
      </c>
      <c r="U156" s="35">
        <f t="shared" si="62"/>
        <v>0</v>
      </c>
      <c r="V156" s="35">
        <f t="shared" si="63"/>
        <v>164.16399999999999</v>
      </c>
      <c r="W156" s="29">
        <v>164</v>
      </c>
      <c r="X156" s="27"/>
      <c r="Y156" s="27"/>
      <c r="Z156" s="27"/>
      <c r="AA156" s="27"/>
      <c r="AB156" s="27"/>
      <c r="AH156" s="26"/>
      <c r="AI156" s="26"/>
      <c r="AK156" s="26"/>
      <c r="AL156" s="40"/>
      <c r="AM156" s="40"/>
      <c r="AN156" s="40"/>
      <c r="AO156" s="59"/>
      <c r="AP156" s="59"/>
      <c r="AQ156" s="59"/>
      <c r="AR156" s="30"/>
      <c r="AS156" s="26"/>
      <c r="AT156" s="1"/>
    </row>
    <row r="157" spans="1:46" ht="15">
      <c r="A157" s="62">
        <v>4</v>
      </c>
      <c r="B157" s="62">
        <v>4</v>
      </c>
      <c r="C157" s="1" t="s">
        <v>324</v>
      </c>
      <c r="D157" s="29" t="s">
        <v>32</v>
      </c>
      <c r="E157" s="29">
        <v>157</v>
      </c>
      <c r="F157" s="27"/>
      <c r="G157" s="27"/>
      <c r="H157" s="27"/>
      <c r="I157" s="27"/>
      <c r="J157" s="27"/>
      <c r="K157" s="32">
        <f t="shared" si="55"/>
        <v>157</v>
      </c>
      <c r="L157" s="32" t="s">
        <v>761</v>
      </c>
      <c r="M157" s="32"/>
      <c r="N157" s="33">
        <f t="shared" si="56"/>
        <v>157.01509999999999</v>
      </c>
      <c r="O157" s="32">
        <f t="shared" si="57"/>
        <v>1</v>
      </c>
      <c r="P157" s="32" t="str">
        <f t="shared" ca="1" si="58"/>
        <v>Y</v>
      </c>
      <c r="Q157" s="34" t="s">
        <v>130</v>
      </c>
      <c r="R157" s="35">
        <f t="shared" si="59"/>
        <v>0</v>
      </c>
      <c r="S157" s="36">
        <f t="shared" si="60"/>
        <v>157.15699999999998</v>
      </c>
      <c r="T157" s="36">
        <f t="shared" si="61"/>
        <v>157.15700000000001</v>
      </c>
      <c r="U157" s="35">
        <f t="shared" si="62"/>
        <v>0</v>
      </c>
      <c r="V157" s="35">
        <f t="shared" si="63"/>
        <v>157.15700000000001</v>
      </c>
      <c r="W157" s="29">
        <v>157</v>
      </c>
      <c r="X157" s="27"/>
      <c r="Y157" s="27"/>
      <c r="Z157" s="27"/>
      <c r="AA157" s="27"/>
      <c r="AB157" s="27"/>
      <c r="AH157" s="26"/>
      <c r="AI157" s="26"/>
      <c r="AK157" s="26"/>
      <c r="AL157" s="40"/>
      <c r="AM157" s="40"/>
      <c r="AN157" s="40"/>
      <c r="AO157" s="59"/>
      <c r="AP157" s="59"/>
      <c r="AQ157" s="59"/>
      <c r="AR157" s="30"/>
      <c r="AS157" s="26"/>
      <c r="AT157" s="1"/>
    </row>
    <row r="158" spans="1:46" ht="15">
      <c r="A158" s="62">
        <v>5</v>
      </c>
      <c r="B158" s="62">
        <v>5</v>
      </c>
      <c r="C158" s="1" t="s">
        <v>330</v>
      </c>
      <c r="D158" s="29" t="s">
        <v>51</v>
      </c>
      <c r="E158" s="29">
        <v>156</v>
      </c>
      <c r="F158" s="27"/>
      <c r="G158" s="27"/>
      <c r="H158" s="27"/>
      <c r="I158" s="27"/>
      <c r="J158" s="27"/>
      <c r="K158" s="32">
        <f t="shared" si="55"/>
        <v>156</v>
      </c>
      <c r="L158" s="32" t="s">
        <v>761</v>
      </c>
      <c r="M158" s="32"/>
      <c r="N158" s="33">
        <f t="shared" si="56"/>
        <v>156.01519999999999</v>
      </c>
      <c r="O158" s="32">
        <f t="shared" si="57"/>
        <v>1</v>
      </c>
      <c r="P158" s="32" t="str">
        <f t="shared" ca="1" si="58"/>
        <v>Y</v>
      </c>
      <c r="Q158" s="34" t="s">
        <v>130</v>
      </c>
      <c r="R158" s="35">
        <f t="shared" si="59"/>
        <v>0</v>
      </c>
      <c r="S158" s="36">
        <f t="shared" si="60"/>
        <v>156.15599999999998</v>
      </c>
      <c r="T158" s="36">
        <f t="shared" si="61"/>
        <v>156.15600000000001</v>
      </c>
      <c r="U158" s="35">
        <f t="shared" si="62"/>
        <v>0</v>
      </c>
      <c r="V158" s="35">
        <f t="shared" si="63"/>
        <v>156.15600000000001</v>
      </c>
      <c r="W158" s="29">
        <v>156</v>
      </c>
      <c r="X158" s="27"/>
      <c r="Y158" s="27"/>
      <c r="Z158" s="27"/>
      <c r="AA158" s="27"/>
      <c r="AB158" s="27"/>
      <c r="AH158" s="26"/>
      <c r="AI158" s="26"/>
      <c r="AK158" s="26"/>
      <c r="AL158" s="40"/>
      <c r="AM158" s="40"/>
      <c r="AN158" s="40"/>
      <c r="AO158" s="59"/>
      <c r="AP158" s="59"/>
      <c r="AQ158" s="59"/>
      <c r="AR158" s="30"/>
      <c r="AS158" s="26"/>
      <c r="AT158" s="1"/>
    </row>
    <row r="159" spans="1:46" ht="15">
      <c r="A159" s="62">
        <v>6</v>
      </c>
      <c r="B159" s="62">
        <v>6</v>
      </c>
      <c r="C159" s="1" t="s">
        <v>398</v>
      </c>
      <c r="D159" s="29" t="s">
        <v>47</v>
      </c>
      <c r="E159" s="29">
        <v>128</v>
      </c>
      <c r="F159" s="27"/>
      <c r="G159" s="27"/>
      <c r="H159" s="27"/>
      <c r="I159" s="27"/>
      <c r="J159" s="27"/>
      <c r="K159" s="32">
        <f t="shared" si="55"/>
        <v>128</v>
      </c>
      <c r="L159" s="32" t="s">
        <v>761</v>
      </c>
      <c r="M159" s="32"/>
      <c r="N159" s="33">
        <f t="shared" si="56"/>
        <v>128.0153</v>
      </c>
      <c r="O159" s="32">
        <f t="shared" si="57"/>
        <v>1</v>
      </c>
      <c r="P159" s="32" t="str">
        <f t="shared" ca="1" si="58"/>
        <v>Y</v>
      </c>
      <c r="Q159" s="34" t="s">
        <v>130</v>
      </c>
      <c r="R159" s="35">
        <f t="shared" si="59"/>
        <v>0</v>
      </c>
      <c r="S159" s="36">
        <f t="shared" si="60"/>
        <v>128.12799999999999</v>
      </c>
      <c r="T159" s="36">
        <f t="shared" si="61"/>
        <v>128.12799999999999</v>
      </c>
      <c r="U159" s="35">
        <f t="shared" si="62"/>
        <v>0</v>
      </c>
      <c r="V159" s="35">
        <f t="shared" si="63"/>
        <v>128.12799999999999</v>
      </c>
      <c r="W159" s="29">
        <v>128</v>
      </c>
      <c r="X159" s="27"/>
      <c r="Y159" s="27"/>
      <c r="Z159" s="27"/>
      <c r="AA159" s="27"/>
      <c r="AB159" s="27"/>
      <c r="AH159" s="26"/>
      <c r="AI159" s="26"/>
      <c r="AK159" s="26"/>
      <c r="AL159" s="40"/>
      <c r="AM159" s="40"/>
      <c r="AN159" s="40"/>
      <c r="AO159" s="59"/>
      <c r="AP159" s="59"/>
      <c r="AQ159" s="59"/>
      <c r="AR159" s="30"/>
      <c r="AS159" s="26"/>
      <c r="AT159" s="1"/>
    </row>
    <row r="160" spans="1:46" ht="15">
      <c r="A160" s="62">
        <v>7</v>
      </c>
      <c r="B160" s="62">
        <v>7</v>
      </c>
      <c r="C160" s="1" t="s">
        <v>411</v>
      </c>
      <c r="D160" s="29" t="s">
        <v>72</v>
      </c>
      <c r="E160" s="29">
        <v>118</v>
      </c>
      <c r="F160" s="27"/>
      <c r="G160" s="27"/>
      <c r="H160" s="27"/>
      <c r="I160" s="27"/>
      <c r="J160" s="27"/>
      <c r="K160" s="32">
        <f t="shared" si="55"/>
        <v>118</v>
      </c>
      <c r="L160" s="32" t="s">
        <v>761</v>
      </c>
      <c r="M160" s="32"/>
      <c r="N160" s="33">
        <f t="shared" si="56"/>
        <v>118.0154</v>
      </c>
      <c r="O160" s="32">
        <f t="shared" si="57"/>
        <v>1</v>
      </c>
      <c r="P160" s="32" t="str">
        <f t="shared" ca="1" si="58"/>
        <v>Y</v>
      </c>
      <c r="Q160" s="34" t="s">
        <v>130</v>
      </c>
      <c r="R160" s="35">
        <f t="shared" si="59"/>
        <v>0</v>
      </c>
      <c r="S160" s="36">
        <f t="shared" si="60"/>
        <v>118.11799999999998</v>
      </c>
      <c r="T160" s="36">
        <f t="shared" si="61"/>
        <v>118.11799999999999</v>
      </c>
      <c r="U160" s="35">
        <f t="shared" si="62"/>
        <v>0</v>
      </c>
      <c r="V160" s="35">
        <f t="shared" si="63"/>
        <v>118.11799999999999</v>
      </c>
      <c r="W160" s="29">
        <v>118</v>
      </c>
      <c r="X160" s="27"/>
      <c r="Y160" s="27"/>
      <c r="Z160" s="27"/>
      <c r="AA160" s="27"/>
      <c r="AB160" s="27"/>
      <c r="AH160" s="26"/>
      <c r="AI160" s="26"/>
      <c r="AK160" s="26"/>
      <c r="AL160" s="40"/>
      <c r="AM160" s="40"/>
      <c r="AN160" s="40"/>
      <c r="AO160" s="59"/>
      <c r="AP160" s="59"/>
      <c r="AQ160" s="59"/>
      <c r="AR160" s="30"/>
      <c r="AS160" s="26"/>
      <c r="AT160" s="1"/>
    </row>
    <row r="161" spans="1:46" ht="15">
      <c r="A161" s="62">
        <v>8</v>
      </c>
      <c r="B161" s="62">
        <v>8</v>
      </c>
      <c r="C161" s="1" t="s">
        <v>420</v>
      </c>
      <c r="D161" s="29" t="s">
        <v>32</v>
      </c>
      <c r="E161" s="29">
        <v>111</v>
      </c>
      <c r="F161" s="27"/>
      <c r="G161" s="27"/>
      <c r="H161" s="27"/>
      <c r="I161" s="27"/>
      <c r="J161" s="27"/>
      <c r="K161" s="32">
        <f t="shared" si="55"/>
        <v>111</v>
      </c>
      <c r="L161" s="32" t="s">
        <v>761</v>
      </c>
      <c r="M161" s="32"/>
      <c r="N161" s="33">
        <f t="shared" si="56"/>
        <v>111.0155</v>
      </c>
      <c r="O161" s="32">
        <f t="shared" si="57"/>
        <v>1</v>
      </c>
      <c r="P161" s="32" t="str">
        <f t="shared" ca="1" si="58"/>
        <v>Y</v>
      </c>
      <c r="Q161" s="34" t="s">
        <v>130</v>
      </c>
      <c r="R161" s="35">
        <f t="shared" si="59"/>
        <v>0</v>
      </c>
      <c r="S161" s="36">
        <f t="shared" si="60"/>
        <v>111.11099999999999</v>
      </c>
      <c r="T161" s="36">
        <f t="shared" si="61"/>
        <v>111.111</v>
      </c>
      <c r="U161" s="35">
        <f t="shared" si="62"/>
        <v>0</v>
      </c>
      <c r="V161" s="35">
        <f t="shared" si="63"/>
        <v>111.111</v>
      </c>
      <c r="W161" s="29">
        <v>111</v>
      </c>
      <c r="X161" s="27"/>
      <c r="Y161" s="27"/>
      <c r="Z161" s="27"/>
      <c r="AA161" s="27"/>
      <c r="AB161" s="27"/>
      <c r="AH161" s="26"/>
      <c r="AI161" s="26"/>
      <c r="AK161" s="26"/>
      <c r="AL161" s="40"/>
      <c r="AM161" s="40"/>
      <c r="AN161" s="40"/>
      <c r="AO161" s="59"/>
      <c r="AP161" s="59"/>
      <c r="AQ161" s="59"/>
      <c r="AR161" s="30"/>
      <c r="AS161" s="26"/>
      <c r="AT161" s="1"/>
    </row>
    <row r="162" spans="1:46" ht="15">
      <c r="A162" s="62">
        <v>9</v>
      </c>
      <c r="B162" s="62">
        <v>9</v>
      </c>
      <c r="C162" s="1" t="s">
        <v>432</v>
      </c>
      <c r="D162" s="29" t="s">
        <v>47</v>
      </c>
      <c r="E162" s="29">
        <v>102</v>
      </c>
      <c r="F162" s="27"/>
      <c r="G162" s="27"/>
      <c r="H162" s="27"/>
      <c r="I162" s="27"/>
      <c r="J162" s="27"/>
      <c r="K162" s="32">
        <f t="shared" si="55"/>
        <v>102</v>
      </c>
      <c r="L162" s="32" t="s">
        <v>761</v>
      </c>
      <c r="M162" s="32"/>
      <c r="N162" s="33">
        <f t="shared" si="56"/>
        <v>102.01560000000001</v>
      </c>
      <c r="O162" s="32">
        <f t="shared" si="57"/>
        <v>1</v>
      </c>
      <c r="P162" s="32" t="str">
        <f t="shared" ca="1" si="58"/>
        <v>Y</v>
      </c>
      <c r="Q162" s="34" t="s">
        <v>130</v>
      </c>
      <c r="R162" s="35">
        <f t="shared" si="59"/>
        <v>0</v>
      </c>
      <c r="S162" s="36">
        <f t="shared" si="60"/>
        <v>102.10199999999999</v>
      </c>
      <c r="T162" s="36">
        <f t="shared" si="61"/>
        <v>102.102</v>
      </c>
      <c r="U162" s="35">
        <f t="shared" si="62"/>
        <v>0</v>
      </c>
      <c r="V162" s="35">
        <f t="shared" si="63"/>
        <v>102.102</v>
      </c>
      <c r="W162" s="29">
        <v>102</v>
      </c>
      <c r="X162" s="27"/>
      <c r="Y162" s="27"/>
      <c r="Z162" s="27"/>
      <c r="AA162" s="27"/>
      <c r="AB162" s="27"/>
      <c r="AH162" s="26"/>
      <c r="AI162" s="26"/>
      <c r="AK162" s="26"/>
      <c r="AL162" s="40"/>
      <c r="AM162" s="40"/>
      <c r="AN162" s="40"/>
      <c r="AO162" s="59"/>
      <c r="AP162" s="59"/>
      <c r="AQ162" s="59"/>
      <c r="AR162" s="30"/>
      <c r="AS162" s="26"/>
      <c r="AT162" s="1"/>
    </row>
    <row r="163" spans="1:46" ht="15">
      <c r="A163" s="62">
        <v>10</v>
      </c>
      <c r="B163" s="62">
        <v>10</v>
      </c>
      <c r="C163" s="1" t="s">
        <v>439</v>
      </c>
      <c r="D163" s="29" t="s">
        <v>32</v>
      </c>
      <c r="E163" s="29">
        <v>97</v>
      </c>
      <c r="F163" s="27"/>
      <c r="G163" s="27"/>
      <c r="H163" s="27"/>
      <c r="I163" s="27"/>
      <c r="J163" s="27"/>
      <c r="K163" s="32">
        <f t="shared" si="55"/>
        <v>97</v>
      </c>
      <c r="L163" s="32" t="s">
        <v>761</v>
      </c>
      <c r="M163" s="32"/>
      <c r="N163" s="33">
        <f t="shared" si="56"/>
        <v>97.015699999999995</v>
      </c>
      <c r="O163" s="32">
        <f t="shared" si="57"/>
        <v>1</v>
      </c>
      <c r="P163" s="32" t="str">
        <f t="shared" ca="1" si="58"/>
        <v>Y</v>
      </c>
      <c r="Q163" s="34" t="s">
        <v>130</v>
      </c>
      <c r="R163" s="35">
        <f t="shared" si="59"/>
        <v>0</v>
      </c>
      <c r="S163" s="36">
        <f t="shared" si="60"/>
        <v>97.096999999999994</v>
      </c>
      <c r="T163" s="36">
        <f t="shared" si="61"/>
        <v>97.096999999999994</v>
      </c>
      <c r="U163" s="35">
        <f t="shared" si="62"/>
        <v>0</v>
      </c>
      <c r="V163" s="35">
        <f t="shared" si="63"/>
        <v>97.096999999999994</v>
      </c>
      <c r="W163" s="29">
        <v>97</v>
      </c>
      <c r="X163" s="27"/>
      <c r="Y163" s="27"/>
      <c r="Z163" s="27"/>
      <c r="AA163" s="27"/>
      <c r="AB163" s="27"/>
      <c r="AH163" s="26"/>
      <c r="AI163" s="26"/>
      <c r="AK163" s="26"/>
      <c r="AL163" s="40"/>
      <c r="AM163" s="40"/>
      <c r="AN163" s="40"/>
      <c r="AO163" s="59"/>
      <c r="AP163" s="59"/>
      <c r="AQ163" s="59"/>
      <c r="AR163" s="30"/>
      <c r="AS163" s="26"/>
      <c r="AT163" s="1"/>
    </row>
    <row r="164" spans="1:46" ht="15">
      <c r="A164" s="62">
        <v>11</v>
      </c>
      <c r="B164" s="62">
        <v>11</v>
      </c>
      <c r="C164" s="1" t="s">
        <v>459</v>
      </c>
      <c r="D164" s="29" t="s">
        <v>69</v>
      </c>
      <c r="E164" s="29">
        <v>84</v>
      </c>
      <c r="F164" s="27"/>
      <c r="G164" s="27"/>
      <c r="H164" s="27"/>
      <c r="I164" s="27"/>
      <c r="J164" s="27"/>
      <c r="K164" s="32">
        <f t="shared" si="55"/>
        <v>84</v>
      </c>
      <c r="L164" s="32" t="s">
        <v>761</v>
      </c>
      <c r="M164" s="32"/>
      <c r="N164" s="33">
        <f t="shared" si="56"/>
        <v>84.015799999999999</v>
      </c>
      <c r="O164" s="32">
        <f t="shared" si="57"/>
        <v>1</v>
      </c>
      <c r="P164" s="32" t="str">
        <f t="shared" ca="1" si="58"/>
        <v>Y</v>
      </c>
      <c r="Q164" s="34" t="s">
        <v>130</v>
      </c>
      <c r="R164" s="35">
        <f t="shared" si="59"/>
        <v>0</v>
      </c>
      <c r="S164" s="36">
        <f t="shared" si="60"/>
        <v>84.083999999999989</v>
      </c>
      <c r="T164" s="36">
        <f t="shared" si="61"/>
        <v>84.084000000000003</v>
      </c>
      <c r="U164" s="35">
        <f t="shared" si="62"/>
        <v>0</v>
      </c>
      <c r="V164" s="35">
        <f t="shared" si="63"/>
        <v>84.084000000000003</v>
      </c>
      <c r="W164" s="29">
        <v>84</v>
      </c>
      <c r="X164" s="27"/>
      <c r="Y164" s="27"/>
      <c r="Z164" s="27"/>
      <c r="AA164" s="27"/>
      <c r="AB164" s="27"/>
      <c r="AH164" s="26"/>
      <c r="AI164" s="26"/>
      <c r="AK164" s="26"/>
      <c r="AL164" s="40"/>
      <c r="AM164" s="40"/>
      <c r="AN164" s="40"/>
      <c r="AO164" s="59"/>
      <c r="AP164" s="59"/>
      <c r="AQ164" s="59"/>
      <c r="AR164" s="30"/>
      <c r="AS164" s="26"/>
      <c r="AT164" s="1"/>
    </row>
    <row r="165" spans="1:46" ht="15">
      <c r="A165" s="62">
        <v>12</v>
      </c>
      <c r="B165" s="62">
        <v>12</v>
      </c>
      <c r="C165" s="1" t="s">
        <v>473</v>
      </c>
      <c r="D165" s="29" t="s">
        <v>40</v>
      </c>
      <c r="E165" s="29">
        <v>80</v>
      </c>
      <c r="F165" s="27"/>
      <c r="G165" s="27"/>
      <c r="H165" s="27"/>
      <c r="I165" s="27"/>
      <c r="J165" s="27"/>
      <c r="K165" s="32">
        <f t="shared" si="55"/>
        <v>80</v>
      </c>
      <c r="L165" s="32" t="s">
        <v>761</v>
      </c>
      <c r="M165" s="32"/>
      <c r="N165" s="33">
        <f t="shared" si="56"/>
        <v>80.015900000000002</v>
      </c>
      <c r="O165" s="32">
        <f t="shared" si="57"/>
        <v>1</v>
      </c>
      <c r="P165" s="32" t="str">
        <f t="shared" ca="1" si="58"/>
        <v>Y</v>
      </c>
      <c r="Q165" s="34" t="s">
        <v>130</v>
      </c>
      <c r="R165" s="35">
        <f t="shared" si="59"/>
        <v>0</v>
      </c>
      <c r="S165" s="36">
        <f t="shared" si="60"/>
        <v>80.079999999999984</v>
      </c>
      <c r="T165" s="36">
        <f t="shared" si="61"/>
        <v>80.08</v>
      </c>
      <c r="U165" s="35">
        <f t="shared" si="62"/>
        <v>0</v>
      </c>
      <c r="V165" s="35">
        <f t="shared" si="63"/>
        <v>80.08</v>
      </c>
      <c r="W165" s="29">
        <v>80</v>
      </c>
      <c r="X165" s="27"/>
      <c r="Y165" s="27"/>
      <c r="Z165" s="27"/>
      <c r="AA165" s="27"/>
      <c r="AB165" s="27"/>
      <c r="AH165" s="26"/>
      <c r="AI165" s="26"/>
      <c r="AK165" s="26"/>
      <c r="AL165" s="40"/>
      <c r="AM165" s="40"/>
      <c r="AN165" s="40"/>
      <c r="AO165" s="59"/>
      <c r="AP165" s="59"/>
      <c r="AQ165" s="59"/>
      <c r="AR165" s="30"/>
      <c r="AS165" s="26"/>
      <c r="AT165" s="1"/>
    </row>
    <row r="166" spans="1:46" ht="15">
      <c r="A166" s="62">
        <v>13</v>
      </c>
      <c r="B166" s="62">
        <v>13</v>
      </c>
      <c r="C166" s="1" t="s">
        <v>490</v>
      </c>
      <c r="D166" s="29" t="s">
        <v>91</v>
      </c>
      <c r="E166" s="29">
        <v>68</v>
      </c>
      <c r="F166" s="27"/>
      <c r="G166" s="27"/>
      <c r="H166" s="27"/>
      <c r="I166" s="27"/>
      <c r="J166" s="27"/>
      <c r="K166" s="32">
        <f t="shared" si="55"/>
        <v>68</v>
      </c>
      <c r="L166" s="32" t="s">
        <v>761</v>
      </c>
      <c r="M166" s="32"/>
      <c r="N166" s="33">
        <f t="shared" si="56"/>
        <v>68.016000000000005</v>
      </c>
      <c r="O166" s="32">
        <f t="shared" si="57"/>
        <v>1</v>
      </c>
      <c r="P166" s="32" t="str">
        <f t="shared" ca="1" si="58"/>
        <v>Y</v>
      </c>
      <c r="Q166" s="34" t="s">
        <v>130</v>
      </c>
      <c r="R166" s="35">
        <f t="shared" si="59"/>
        <v>0</v>
      </c>
      <c r="S166" s="36">
        <f t="shared" si="60"/>
        <v>68.067999999999998</v>
      </c>
      <c r="T166" s="36">
        <f t="shared" si="61"/>
        <v>68.067999999999998</v>
      </c>
      <c r="U166" s="35">
        <f t="shared" si="62"/>
        <v>0</v>
      </c>
      <c r="V166" s="35">
        <f t="shared" si="63"/>
        <v>68.067999999999998</v>
      </c>
      <c r="W166" s="29">
        <v>68</v>
      </c>
      <c r="X166" s="27"/>
      <c r="Y166" s="27"/>
      <c r="Z166" s="27"/>
      <c r="AA166" s="27"/>
      <c r="AB166" s="27"/>
      <c r="AH166" s="26"/>
      <c r="AI166" s="26"/>
      <c r="AK166" s="26"/>
      <c r="AL166" s="40"/>
      <c r="AM166" s="40"/>
      <c r="AN166" s="40"/>
      <c r="AO166" s="59"/>
      <c r="AP166" s="59"/>
      <c r="AQ166" s="59"/>
      <c r="AR166" s="30"/>
      <c r="AS166" s="26"/>
      <c r="AT166" s="1"/>
    </row>
    <row r="167" spans="1:46" ht="15">
      <c r="A167" s="62">
        <v>14</v>
      </c>
      <c r="B167" s="62">
        <v>14</v>
      </c>
      <c r="C167" s="1" t="s">
        <v>501</v>
      </c>
      <c r="D167" s="29" t="s">
        <v>72</v>
      </c>
      <c r="E167" s="29">
        <v>59</v>
      </c>
      <c r="F167" s="27"/>
      <c r="G167" s="27"/>
      <c r="H167" s="27"/>
      <c r="I167" s="27"/>
      <c r="J167" s="27"/>
      <c r="K167" s="32">
        <f t="shared" si="55"/>
        <v>59</v>
      </c>
      <c r="L167" s="32" t="s">
        <v>761</v>
      </c>
      <c r="M167" s="32"/>
      <c r="N167" s="33">
        <f t="shared" si="56"/>
        <v>59.016100000000002</v>
      </c>
      <c r="O167" s="32">
        <f t="shared" si="57"/>
        <v>1</v>
      </c>
      <c r="P167" s="32" t="str">
        <f t="shared" ca="1" si="58"/>
        <v>Y</v>
      </c>
      <c r="Q167" s="34" t="s">
        <v>130</v>
      </c>
      <c r="R167" s="35">
        <f t="shared" si="59"/>
        <v>0</v>
      </c>
      <c r="S167" s="36">
        <f t="shared" si="60"/>
        <v>59.05899999999999</v>
      </c>
      <c r="T167" s="36">
        <f t="shared" si="61"/>
        <v>59.058999999999997</v>
      </c>
      <c r="U167" s="35">
        <f t="shared" si="62"/>
        <v>0</v>
      </c>
      <c r="V167" s="35">
        <f t="shared" si="63"/>
        <v>59.058999999999997</v>
      </c>
      <c r="W167" s="29">
        <v>59</v>
      </c>
      <c r="X167" s="27"/>
      <c r="Y167" s="27"/>
      <c r="Z167" s="27"/>
      <c r="AA167" s="27"/>
      <c r="AB167" s="27"/>
      <c r="AH167" s="26"/>
      <c r="AI167" s="26"/>
      <c r="AK167" s="26"/>
      <c r="AL167" s="40"/>
      <c r="AM167" s="40"/>
      <c r="AN167" s="40"/>
      <c r="AO167" s="59"/>
      <c r="AP167" s="59"/>
      <c r="AQ167" s="59"/>
      <c r="AR167" s="30"/>
      <c r="AS167" s="26"/>
      <c r="AT167" s="1"/>
    </row>
    <row r="168" spans="1:46" ht="15">
      <c r="A168" s="62">
        <v>15</v>
      </c>
      <c r="B168" s="62">
        <v>15</v>
      </c>
      <c r="C168" s="1" t="s">
        <v>506</v>
      </c>
      <c r="D168" s="29" t="s">
        <v>116</v>
      </c>
      <c r="E168" s="29">
        <v>54</v>
      </c>
      <c r="F168" s="27"/>
      <c r="G168" s="27"/>
      <c r="H168" s="27"/>
      <c r="I168" s="27"/>
      <c r="J168" s="27"/>
      <c r="K168" s="32">
        <f t="shared" si="55"/>
        <v>54</v>
      </c>
      <c r="L168" s="32" t="s">
        <v>761</v>
      </c>
      <c r="M168" s="32"/>
      <c r="N168" s="33">
        <f t="shared" si="56"/>
        <v>54.016199999999998</v>
      </c>
      <c r="O168" s="32">
        <f t="shared" si="57"/>
        <v>1</v>
      </c>
      <c r="P168" s="32" t="str">
        <f t="shared" ca="1" si="58"/>
        <v>Y</v>
      </c>
      <c r="Q168" s="34" t="s">
        <v>130</v>
      </c>
      <c r="R168" s="35">
        <f t="shared" si="59"/>
        <v>0</v>
      </c>
      <c r="S168" s="36">
        <f t="shared" si="60"/>
        <v>54.053999999999995</v>
      </c>
      <c r="T168" s="36">
        <f t="shared" si="61"/>
        <v>54.054000000000002</v>
      </c>
      <c r="U168" s="35">
        <f t="shared" si="62"/>
        <v>0</v>
      </c>
      <c r="V168" s="35">
        <f t="shared" si="63"/>
        <v>54.054000000000002</v>
      </c>
      <c r="W168" s="29">
        <v>54</v>
      </c>
      <c r="X168" s="27"/>
      <c r="Y168" s="27"/>
      <c r="Z168" s="27"/>
      <c r="AA168" s="27"/>
      <c r="AB168" s="27"/>
      <c r="AH168" s="26"/>
      <c r="AI168" s="26"/>
      <c r="AK168" s="26"/>
      <c r="AL168" s="40"/>
      <c r="AM168" s="40"/>
      <c r="AN168" s="40"/>
      <c r="AO168" s="59"/>
      <c r="AP168" s="59"/>
      <c r="AQ168" s="59"/>
      <c r="AR168" s="30"/>
      <c r="AS168" s="26"/>
      <c r="AT168" s="1"/>
    </row>
    <row r="169" spans="1:46" ht="15">
      <c r="A169" s="62">
        <v>16</v>
      </c>
      <c r="B169" s="62">
        <v>16</v>
      </c>
      <c r="C169" s="1" t="s">
        <v>514</v>
      </c>
      <c r="D169" s="29" t="s">
        <v>40</v>
      </c>
      <c r="E169" s="29">
        <v>46</v>
      </c>
      <c r="F169" s="27"/>
      <c r="G169" s="27"/>
      <c r="H169" s="27"/>
      <c r="I169" s="27"/>
      <c r="J169" s="27"/>
      <c r="K169" s="32">
        <f t="shared" si="55"/>
        <v>46</v>
      </c>
      <c r="L169" s="32" t="s">
        <v>761</v>
      </c>
      <c r="M169" s="32"/>
      <c r="N169" s="33">
        <f t="shared" si="56"/>
        <v>46.016300000000001</v>
      </c>
      <c r="O169" s="32">
        <f t="shared" si="57"/>
        <v>1</v>
      </c>
      <c r="P169" s="32" t="str">
        <f t="shared" ca="1" si="58"/>
        <v>Y</v>
      </c>
      <c r="Q169" s="34" t="s">
        <v>130</v>
      </c>
      <c r="R169" s="35">
        <f t="shared" si="59"/>
        <v>0</v>
      </c>
      <c r="S169" s="36">
        <f t="shared" si="60"/>
        <v>46.045999999999992</v>
      </c>
      <c r="T169" s="36">
        <f t="shared" si="61"/>
        <v>46.045999999999999</v>
      </c>
      <c r="U169" s="35">
        <f t="shared" si="62"/>
        <v>0</v>
      </c>
      <c r="V169" s="35">
        <f t="shared" si="63"/>
        <v>46.045999999999999</v>
      </c>
      <c r="W169" s="29">
        <v>46</v>
      </c>
      <c r="X169" s="27"/>
      <c r="Y169" s="27"/>
      <c r="Z169" s="27"/>
      <c r="AA169" s="27"/>
      <c r="AB169" s="27"/>
      <c r="AH169" s="26"/>
      <c r="AI169" s="26"/>
      <c r="AK169" s="26"/>
      <c r="AL169" s="40"/>
      <c r="AM169" s="40"/>
      <c r="AN169" s="40"/>
      <c r="AO169" s="59"/>
      <c r="AP169" s="59"/>
      <c r="AQ169" s="59"/>
      <c r="AR169" s="30"/>
      <c r="AS169" s="26"/>
      <c r="AT169" s="1"/>
    </row>
    <row r="170" spans="1:46" ht="5.0999999999999996" customHeight="1">
      <c r="A170" s="27"/>
      <c r="B170" s="27"/>
      <c r="D170" s="54"/>
      <c r="E170" s="54"/>
      <c r="F170" s="54"/>
      <c r="G170" s="54"/>
      <c r="H170" s="54"/>
      <c r="I170" s="54"/>
      <c r="J170" s="54"/>
      <c r="K170" s="32"/>
      <c r="L170" s="27"/>
      <c r="M170" s="27"/>
      <c r="N170" s="42"/>
      <c r="O170" s="27"/>
      <c r="P170" s="27"/>
      <c r="R170" s="60"/>
      <c r="S170" s="60"/>
      <c r="T170" s="60"/>
      <c r="U170" s="60"/>
      <c r="V170" s="35"/>
      <c r="W170" s="54"/>
      <c r="X170" s="54"/>
      <c r="Y170" s="54"/>
      <c r="Z170" s="54"/>
      <c r="AA170" s="54"/>
      <c r="AB170" s="54"/>
      <c r="AH170" s="26"/>
      <c r="AI170" s="26"/>
      <c r="AK170" s="26"/>
      <c r="AL170" s="40"/>
      <c r="AM170" s="40"/>
      <c r="AN170" s="40"/>
      <c r="AO170" s="40"/>
      <c r="AP170" s="40"/>
      <c r="AQ170" s="40"/>
      <c r="AR170" s="30"/>
      <c r="AS170" s="26"/>
      <c r="AT170" s="1"/>
    </row>
    <row r="171" spans="1:46">
      <c r="D171" s="27"/>
      <c r="E171" s="27"/>
      <c r="F171" s="27"/>
      <c r="G171" s="27"/>
      <c r="H171" s="27"/>
      <c r="I171" s="27"/>
      <c r="J171" s="27"/>
      <c r="K171" s="32"/>
      <c r="L171" s="27"/>
      <c r="M171" s="27"/>
      <c r="N171" s="42"/>
      <c r="O171" s="27"/>
      <c r="P171" s="27"/>
      <c r="R171" s="63"/>
      <c r="S171" s="63"/>
      <c r="T171" s="63"/>
      <c r="U171" s="63"/>
      <c r="V171" s="35"/>
      <c r="W171" s="27"/>
      <c r="X171" s="27"/>
      <c r="Y171" s="27"/>
      <c r="Z171" s="27"/>
      <c r="AA171" s="27"/>
      <c r="AB171" s="27"/>
      <c r="AH171" s="26"/>
      <c r="AI171" s="26"/>
      <c r="AK171" s="26"/>
      <c r="AL171" s="40"/>
      <c r="AM171" s="40"/>
      <c r="AN171" s="40"/>
      <c r="AO171" s="40"/>
      <c r="AP171" s="40"/>
      <c r="AQ171" s="40"/>
      <c r="AR171" s="30"/>
      <c r="AS171" s="26"/>
      <c r="AT171" s="1"/>
    </row>
    <row r="172" spans="1:46" ht="15">
      <c r="A172" s="61"/>
      <c r="B172" s="61"/>
      <c r="C172" s="26" t="s">
        <v>375</v>
      </c>
      <c r="D172" s="27"/>
      <c r="E172" s="27"/>
      <c r="F172" s="27"/>
      <c r="G172" s="27"/>
      <c r="H172" s="27"/>
      <c r="I172" s="27"/>
      <c r="J172" s="27"/>
      <c r="K172" s="32"/>
      <c r="L172" s="27"/>
      <c r="M172" s="27"/>
      <c r="N172" s="42"/>
      <c r="O172" s="27"/>
      <c r="P172" s="27"/>
      <c r="Q172" s="54" t="str">
        <f>C172</f>
        <v>F65</v>
      </c>
      <c r="R172" s="60"/>
      <c r="S172" s="60"/>
      <c r="T172" s="60"/>
      <c r="U172" s="60"/>
      <c r="V172" s="35"/>
      <c r="W172" s="27"/>
      <c r="X172" s="54"/>
      <c r="Y172" s="54"/>
      <c r="Z172" s="54"/>
      <c r="AA172" s="54"/>
      <c r="AB172" s="54"/>
      <c r="AH172" s="26"/>
      <c r="AI172" s="26"/>
      <c r="AK172" s="26"/>
      <c r="AL172" s="40"/>
      <c r="AM172" s="40"/>
      <c r="AN172" s="40"/>
      <c r="AO172" s="38">
        <v>454</v>
      </c>
      <c r="AP172" s="38">
        <v>447</v>
      </c>
      <c r="AQ172" s="38">
        <v>433</v>
      </c>
      <c r="AR172" s="30"/>
      <c r="AS172" s="26"/>
      <c r="AT172" s="1"/>
    </row>
    <row r="173" spans="1:46" ht="15">
      <c r="A173" s="62">
        <v>1</v>
      </c>
      <c r="B173" s="62">
        <v>1</v>
      </c>
      <c r="C173" s="1" t="s">
        <v>374</v>
      </c>
      <c r="D173" s="29" t="s">
        <v>54</v>
      </c>
      <c r="E173" s="29">
        <v>142</v>
      </c>
      <c r="F173" s="27"/>
      <c r="G173" s="27"/>
      <c r="H173" s="27"/>
      <c r="I173" s="27"/>
      <c r="J173" s="27"/>
      <c r="K173" s="32">
        <f t="shared" ref="K173:K181" si="64">IFERROR(LARGE(E173:J173,1),0)+IF($D$5&gt;=2,IFERROR(LARGE(E173:J173,2),0),0)+IF($D$5&gt;=3,IFERROR(LARGE(E173:J173,3),0),0)+IF($D$5&gt;=4,IFERROR(LARGE(E173:J173,4),0),0)+IF($D$5&gt;=5,IFERROR(LARGE(E173:J173,5),0),0)+IF($D$5&gt;=6,IFERROR(LARGE(E173:J173,6),0),0)</f>
        <v>142</v>
      </c>
      <c r="L173" s="32" t="s">
        <v>761</v>
      </c>
      <c r="M173" s="32" t="s">
        <v>614</v>
      </c>
      <c r="N173" s="33">
        <f t="shared" ref="N173:N181" si="65">K173+(ROW(K173)-ROW(K$6))/10000</f>
        <v>142.01669999999999</v>
      </c>
      <c r="O173" s="32">
        <f t="shared" ref="O173:O181" si="66">COUNT(E173:J173)</f>
        <v>1</v>
      </c>
      <c r="P173" s="32" t="str">
        <f t="shared" ref="P173:P181" ca="1" si="67">IF(AND(O173=1,OFFSET(D173,0,P$3)&gt;0),"Y",0)</f>
        <v>Y</v>
      </c>
      <c r="Q173" s="34" t="s">
        <v>375</v>
      </c>
      <c r="R173" s="35">
        <f t="shared" ref="R173:R181" si="68">1-(Q173=Q172)</f>
        <v>0</v>
      </c>
      <c r="S173" s="36">
        <f t="shared" ref="S173:S181" si="69">IFERROR(LARGE(E173:J173,1),0)*1.001+IF($D$5&gt;=2,IFERROR(LARGE(E173:J173,2),0),0)*1.0001+IF($D$5&gt;=3,IFERROR(LARGE(E173:J173,3),0),0)*1.00001+IF($D$5&gt;=4,IFERROR(LARGE(E173:J173,4),0),0)*1.000001+IF($D$5&gt;=5,IFERROR(LARGE(E173:J173,5),0),0)*1.0000001+IF($D$5&gt;=6,IFERROR(LARGE(E173:J173,6),0),0)*1.00000001</f>
        <v>142.142</v>
      </c>
      <c r="T173" s="36">
        <f t="shared" ref="T173:T181" si="70">K173+W173/1000+IF($D$5&gt;=2,X173/10000,0)+IF($D$5&gt;=3,Y173/100000,0)+IF($D$5&gt;=4,Z173/1000000,0)+IF($D$5&gt;=5,AA173/10000000,0)+IF($D$5&gt;=6,AB173/100000000,0)</f>
        <v>142.142</v>
      </c>
      <c r="U173" s="35">
        <f t="shared" ref="U173:U181" si="71">1-(S173=T173)</f>
        <v>0</v>
      </c>
      <c r="V173" s="35">
        <f t="shared" ref="V173:V181" si="72">K173+W173/1000+X173/10000+Y173/100000+Z173/1000000+AA173/10000000+AB173/100000000</f>
        <v>142.142</v>
      </c>
      <c r="W173" s="29">
        <v>142</v>
      </c>
      <c r="X173" s="27"/>
      <c r="Y173" s="27"/>
      <c r="Z173" s="27"/>
      <c r="AA173" s="27"/>
      <c r="AB173" s="27"/>
      <c r="AH173" s="26"/>
      <c r="AI173" s="26"/>
      <c r="AK173" s="26"/>
      <c r="AL173" s="40"/>
      <c r="AM173" s="40"/>
      <c r="AN173" s="40"/>
      <c r="AO173" s="59"/>
      <c r="AP173" s="59"/>
      <c r="AQ173" s="59"/>
      <c r="AR173" s="30"/>
      <c r="AS173" s="26"/>
      <c r="AT173" s="1"/>
    </row>
    <row r="174" spans="1:46" ht="15">
      <c r="A174" s="62">
        <v>2</v>
      </c>
      <c r="B174" s="62">
        <v>2</v>
      </c>
      <c r="C174" s="1" t="s">
        <v>379</v>
      </c>
      <c r="D174" s="29" t="s">
        <v>19</v>
      </c>
      <c r="E174" s="29">
        <v>140</v>
      </c>
      <c r="F174" s="27"/>
      <c r="G174" s="27"/>
      <c r="H174" s="27"/>
      <c r="I174" s="27"/>
      <c r="J174" s="27"/>
      <c r="K174" s="32">
        <f t="shared" si="64"/>
        <v>140</v>
      </c>
      <c r="L174" s="32" t="s">
        <v>761</v>
      </c>
      <c r="M174" s="32" t="s">
        <v>615</v>
      </c>
      <c r="N174" s="33">
        <f t="shared" si="65"/>
        <v>140.01679999999999</v>
      </c>
      <c r="O174" s="32">
        <f t="shared" si="66"/>
        <v>1</v>
      </c>
      <c r="P174" s="32" t="str">
        <f t="shared" ca="1" si="67"/>
        <v>Y</v>
      </c>
      <c r="Q174" s="34" t="s">
        <v>375</v>
      </c>
      <c r="R174" s="35">
        <f t="shared" si="68"/>
        <v>0</v>
      </c>
      <c r="S174" s="36">
        <f t="shared" si="69"/>
        <v>140.13999999999999</v>
      </c>
      <c r="T174" s="36">
        <f t="shared" si="70"/>
        <v>140.13999999999999</v>
      </c>
      <c r="U174" s="35">
        <f t="shared" si="71"/>
        <v>0</v>
      </c>
      <c r="V174" s="35">
        <f t="shared" si="72"/>
        <v>140.13999999999999</v>
      </c>
      <c r="W174" s="29">
        <v>140</v>
      </c>
      <c r="X174" s="27"/>
      <c r="Y174" s="27"/>
      <c r="Z174" s="27"/>
      <c r="AA174" s="27"/>
      <c r="AB174" s="27"/>
      <c r="AH174" s="26"/>
      <c r="AI174" s="26"/>
      <c r="AK174" s="26"/>
      <c r="AL174" s="40"/>
      <c r="AM174" s="40"/>
      <c r="AN174" s="40"/>
      <c r="AO174" s="59"/>
      <c r="AP174" s="59"/>
      <c r="AQ174" s="59"/>
      <c r="AR174" s="30"/>
      <c r="AS174" s="26"/>
      <c r="AT174" s="1"/>
    </row>
    <row r="175" spans="1:46" ht="15">
      <c r="A175" s="62">
        <v>3</v>
      </c>
      <c r="B175" s="62">
        <v>3</v>
      </c>
      <c r="C175" s="1" t="s">
        <v>387</v>
      </c>
      <c r="D175" s="29" t="s">
        <v>51</v>
      </c>
      <c r="E175" s="29">
        <v>133</v>
      </c>
      <c r="F175" s="27"/>
      <c r="G175" s="27"/>
      <c r="H175" s="27"/>
      <c r="I175" s="27"/>
      <c r="J175" s="27"/>
      <c r="K175" s="32">
        <f t="shared" si="64"/>
        <v>133</v>
      </c>
      <c r="L175" s="32" t="s">
        <v>761</v>
      </c>
      <c r="M175" s="32" t="s">
        <v>616</v>
      </c>
      <c r="N175" s="33">
        <f t="shared" si="65"/>
        <v>133.01689999999999</v>
      </c>
      <c r="O175" s="32">
        <f t="shared" si="66"/>
        <v>1</v>
      </c>
      <c r="P175" s="32" t="str">
        <f t="shared" ca="1" si="67"/>
        <v>Y</v>
      </c>
      <c r="Q175" s="34" t="s">
        <v>375</v>
      </c>
      <c r="R175" s="35">
        <f t="shared" si="68"/>
        <v>0</v>
      </c>
      <c r="S175" s="36">
        <f t="shared" si="69"/>
        <v>133.13299999999998</v>
      </c>
      <c r="T175" s="36">
        <f t="shared" si="70"/>
        <v>133.13300000000001</v>
      </c>
      <c r="U175" s="35">
        <f t="shared" si="71"/>
        <v>0</v>
      </c>
      <c r="V175" s="35">
        <f t="shared" si="72"/>
        <v>133.13300000000001</v>
      </c>
      <c r="W175" s="29">
        <v>133</v>
      </c>
      <c r="X175" s="27"/>
      <c r="Y175" s="27"/>
      <c r="Z175" s="27"/>
      <c r="AA175" s="27"/>
      <c r="AB175" s="27"/>
      <c r="AH175" s="26"/>
      <c r="AI175" s="26"/>
      <c r="AK175" s="26"/>
      <c r="AL175" s="40"/>
      <c r="AM175" s="40"/>
      <c r="AN175" s="40"/>
      <c r="AO175" s="59"/>
      <c r="AP175" s="59"/>
      <c r="AQ175" s="59"/>
      <c r="AR175" s="30"/>
      <c r="AS175" s="26"/>
      <c r="AT175" s="1"/>
    </row>
    <row r="176" spans="1:46" ht="15">
      <c r="A176" s="62">
        <v>4</v>
      </c>
      <c r="B176" s="62">
        <v>4</v>
      </c>
      <c r="C176" s="1" t="s">
        <v>408</v>
      </c>
      <c r="D176" s="29" t="s">
        <v>91</v>
      </c>
      <c r="E176" s="29">
        <v>120</v>
      </c>
      <c r="F176" s="27"/>
      <c r="G176" s="27"/>
      <c r="H176" s="27"/>
      <c r="I176" s="27"/>
      <c r="J176" s="27"/>
      <c r="K176" s="32">
        <f t="shared" si="64"/>
        <v>120</v>
      </c>
      <c r="L176" s="32" t="s">
        <v>761</v>
      </c>
      <c r="M176" s="32"/>
      <c r="N176" s="33">
        <f t="shared" si="65"/>
        <v>120.017</v>
      </c>
      <c r="O176" s="32">
        <f t="shared" si="66"/>
        <v>1</v>
      </c>
      <c r="P176" s="32" t="str">
        <f t="shared" ca="1" si="67"/>
        <v>Y</v>
      </c>
      <c r="Q176" s="34" t="s">
        <v>375</v>
      </c>
      <c r="R176" s="35">
        <f t="shared" si="68"/>
        <v>0</v>
      </c>
      <c r="S176" s="36">
        <f t="shared" si="69"/>
        <v>120.11999999999999</v>
      </c>
      <c r="T176" s="36">
        <f t="shared" si="70"/>
        <v>120.12</v>
      </c>
      <c r="U176" s="35">
        <f t="shared" si="71"/>
        <v>0</v>
      </c>
      <c r="V176" s="35">
        <f t="shared" si="72"/>
        <v>120.12</v>
      </c>
      <c r="W176" s="29">
        <v>120</v>
      </c>
      <c r="X176" s="27"/>
      <c r="Y176" s="27"/>
      <c r="Z176" s="27"/>
      <c r="AA176" s="27"/>
      <c r="AB176" s="27"/>
      <c r="AH176" s="26"/>
      <c r="AI176" s="26"/>
      <c r="AK176" s="26"/>
      <c r="AL176" s="40"/>
      <c r="AM176" s="40"/>
      <c r="AN176" s="40"/>
      <c r="AO176" s="59"/>
      <c r="AP176" s="59"/>
      <c r="AQ176" s="59"/>
      <c r="AR176" s="30"/>
      <c r="AS176" s="26"/>
      <c r="AT176" s="1"/>
    </row>
    <row r="177" spans="1:46" ht="15">
      <c r="A177" s="62">
        <v>5</v>
      </c>
      <c r="B177" s="62">
        <v>5</v>
      </c>
      <c r="C177" s="1" t="s">
        <v>447</v>
      </c>
      <c r="D177" s="29" t="s">
        <v>47</v>
      </c>
      <c r="E177" s="29">
        <v>93</v>
      </c>
      <c r="F177" s="27"/>
      <c r="G177" s="27"/>
      <c r="H177" s="27"/>
      <c r="I177" s="27"/>
      <c r="J177" s="27"/>
      <c r="K177" s="32">
        <f t="shared" si="64"/>
        <v>93</v>
      </c>
      <c r="L177" s="32" t="s">
        <v>761</v>
      </c>
      <c r="M177" s="32"/>
      <c r="N177" s="33">
        <f t="shared" si="65"/>
        <v>93.017099999999999</v>
      </c>
      <c r="O177" s="32">
        <f t="shared" si="66"/>
        <v>1</v>
      </c>
      <c r="P177" s="32" t="str">
        <f t="shared" ca="1" si="67"/>
        <v>Y</v>
      </c>
      <c r="Q177" s="34" t="s">
        <v>375</v>
      </c>
      <c r="R177" s="35">
        <f t="shared" si="68"/>
        <v>0</v>
      </c>
      <c r="S177" s="36">
        <f t="shared" si="69"/>
        <v>93.092999999999989</v>
      </c>
      <c r="T177" s="36">
        <f t="shared" si="70"/>
        <v>93.093000000000004</v>
      </c>
      <c r="U177" s="35">
        <f t="shared" si="71"/>
        <v>0</v>
      </c>
      <c r="V177" s="35">
        <f t="shared" si="72"/>
        <v>93.093000000000004</v>
      </c>
      <c r="W177" s="29">
        <v>93</v>
      </c>
      <c r="X177" s="27"/>
      <c r="Y177" s="27"/>
      <c r="Z177" s="27"/>
      <c r="AA177" s="27"/>
      <c r="AB177" s="27"/>
      <c r="AH177" s="26"/>
      <c r="AI177" s="26"/>
      <c r="AK177" s="26"/>
      <c r="AL177" s="40"/>
      <c r="AM177" s="40"/>
      <c r="AN177" s="40"/>
      <c r="AO177" s="59"/>
      <c r="AP177" s="59"/>
      <c r="AQ177" s="59"/>
      <c r="AR177" s="30"/>
      <c r="AS177" s="26"/>
      <c r="AT177" s="1"/>
    </row>
    <row r="178" spans="1:46" ht="15">
      <c r="A178" s="62">
        <v>6</v>
      </c>
      <c r="B178" s="62">
        <v>6</v>
      </c>
      <c r="C178" s="1" t="s">
        <v>458</v>
      </c>
      <c r="D178" s="29" t="s">
        <v>63</v>
      </c>
      <c r="E178" s="29">
        <v>85</v>
      </c>
      <c r="F178" s="27"/>
      <c r="G178" s="27"/>
      <c r="H178" s="27"/>
      <c r="I178" s="27"/>
      <c r="J178" s="27"/>
      <c r="K178" s="32">
        <f t="shared" si="64"/>
        <v>85</v>
      </c>
      <c r="L178" s="32" t="s">
        <v>761</v>
      </c>
      <c r="M178" s="32"/>
      <c r="N178" s="33">
        <f t="shared" si="65"/>
        <v>85.017200000000003</v>
      </c>
      <c r="O178" s="32">
        <f t="shared" si="66"/>
        <v>1</v>
      </c>
      <c r="P178" s="32" t="str">
        <f t="shared" ca="1" si="67"/>
        <v>Y</v>
      </c>
      <c r="Q178" s="34" t="s">
        <v>375</v>
      </c>
      <c r="R178" s="35">
        <f t="shared" si="68"/>
        <v>0</v>
      </c>
      <c r="S178" s="36">
        <f t="shared" si="69"/>
        <v>85.084999999999994</v>
      </c>
      <c r="T178" s="36">
        <f t="shared" si="70"/>
        <v>85.084999999999994</v>
      </c>
      <c r="U178" s="35">
        <f t="shared" si="71"/>
        <v>0</v>
      </c>
      <c r="V178" s="35">
        <f t="shared" si="72"/>
        <v>85.084999999999994</v>
      </c>
      <c r="W178" s="29">
        <v>85</v>
      </c>
      <c r="X178" s="27"/>
      <c r="Y178" s="27"/>
      <c r="Z178" s="27"/>
      <c r="AA178" s="27"/>
      <c r="AB178" s="27"/>
      <c r="AH178" s="26"/>
      <c r="AI178" s="26"/>
      <c r="AK178" s="26"/>
      <c r="AL178" s="40"/>
      <c r="AM178" s="40"/>
      <c r="AN178" s="40"/>
      <c r="AO178" s="59"/>
      <c r="AP178" s="59"/>
      <c r="AQ178" s="59"/>
      <c r="AR178" s="30"/>
      <c r="AS178" s="26"/>
      <c r="AT178" s="1"/>
    </row>
    <row r="179" spans="1:46" ht="15">
      <c r="A179" s="62">
        <v>7</v>
      </c>
      <c r="B179" s="62">
        <v>7</v>
      </c>
      <c r="C179" s="1" t="s">
        <v>502</v>
      </c>
      <c r="D179" s="29" t="s">
        <v>157</v>
      </c>
      <c r="E179" s="29">
        <v>58</v>
      </c>
      <c r="F179" s="27"/>
      <c r="G179" s="27"/>
      <c r="H179" s="27"/>
      <c r="I179" s="27"/>
      <c r="J179" s="27"/>
      <c r="K179" s="32">
        <f t="shared" si="64"/>
        <v>58</v>
      </c>
      <c r="L179" s="32" t="s">
        <v>761</v>
      </c>
      <c r="M179" s="32"/>
      <c r="N179" s="33">
        <f t="shared" si="65"/>
        <v>58.017299999999999</v>
      </c>
      <c r="O179" s="32">
        <f t="shared" si="66"/>
        <v>1</v>
      </c>
      <c r="P179" s="32" t="str">
        <f t="shared" ca="1" si="67"/>
        <v>Y</v>
      </c>
      <c r="Q179" s="34" t="s">
        <v>375</v>
      </c>
      <c r="R179" s="35">
        <f t="shared" si="68"/>
        <v>0</v>
      </c>
      <c r="S179" s="36">
        <f t="shared" si="69"/>
        <v>58.057999999999993</v>
      </c>
      <c r="T179" s="36">
        <f t="shared" si="70"/>
        <v>58.058</v>
      </c>
      <c r="U179" s="35">
        <f t="shared" si="71"/>
        <v>0</v>
      </c>
      <c r="V179" s="35">
        <f t="shared" si="72"/>
        <v>58.058</v>
      </c>
      <c r="W179" s="29">
        <v>58</v>
      </c>
      <c r="X179" s="27"/>
      <c r="Y179" s="27"/>
      <c r="Z179" s="27"/>
      <c r="AA179" s="27"/>
      <c r="AB179" s="27"/>
      <c r="AH179" s="26"/>
      <c r="AI179" s="26"/>
      <c r="AK179" s="26"/>
      <c r="AL179" s="40"/>
      <c r="AM179" s="40"/>
      <c r="AN179" s="40"/>
      <c r="AO179" s="59"/>
      <c r="AP179" s="59"/>
      <c r="AQ179" s="59"/>
      <c r="AR179" s="30"/>
      <c r="AS179" s="26"/>
      <c r="AT179" s="1"/>
    </row>
    <row r="180" spans="1:46" ht="15">
      <c r="A180" s="62">
        <v>8</v>
      </c>
      <c r="B180" s="62">
        <v>8</v>
      </c>
      <c r="C180" s="1" t="s">
        <v>516</v>
      </c>
      <c r="D180" s="29" t="s">
        <v>69</v>
      </c>
      <c r="E180" s="29">
        <v>44</v>
      </c>
      <c r="F180" s="27"/>
      <c r="G180" s="27"/>
      <c r="H180" s="27"/>
      <c r="I180" s="27"/>
      <c r="J180" s="27"/>
      <c r="K180" s="32">
        <f t="shared" si="64"/>
        <v>44</v>
      </c>
      <c r="L180" s="32" t="s">
        <v>761</v>
      </c>
      <c r="M180" s="32"/>
      <c r="N180" s="33">
        <f t="shared" si="65"/>
        <v>44.017400000000002</v>
      </c>
      <c r="O180" s="32">
        <f t="shared" si="66"/>
        <v>1</v>
      </c>
      <c r="P180" s="32" t="str">
        <f t="shared" ca="1" si="67"/>
        <v>Y</v>
      </c>
      <c r="Q180" s="34" t="s">
        <v>375</v>
      </c>
      <c r="R180" s="35">
        <f t="shared" si="68"/>
        <v>0</v>
      </c>
      <c r="S180" s="36">
        <f t="shared" si="69"/>
        <v>44.043999999999997</v>
      </c>
      <c r="T180" s="36">
        <f t="shared" si="70"/>
        <v>44.043999999999997</v>
      </c>
      <c r="U180" s="35">
        <f t="shared" si="71"/>
        <v>0</v>
      </c>
      <c r="V180" s="35">
        <f t="shared" si="72"/>
        <v>44.043999999999997</v>
      </c>
      <c r="W180" s="29">
        <v>44</v>
      </c>
      <c r="X180" s="27"/>
      <c r="Y180" s="27"/>
      <c r="Z180" s="27"/>
      <c r="AA180" s="27"/>
      <c r="AB180" s="27"/>
      <c r="AH180" s="26"/>
      <c r="AI180" s="26"/>
      <c r="AK180" s="26"/>
      <c r="AL180" s="40"/>
      <c r="AM180" s="40"/>
      <c r="AN180" s="40"/>
      <c r="AO180" s="59"/>
      <c r="AP180" s="59"/>
      <c r="AQ180" s="59"/>
      <c r="AR180" s="30"/>
      <c r="AS180" s="26"/>
      <c r="AT180" s="1"/>
    </row>
    <row r="181" spans="1:46" ht="15">
      <c r="A181" s="62">
        <v>9</v>
      </c>
      <c r="B181" s="62">
        <v>9</v>
      </c>
      <c r="C181" s="1" t="s">
        <v>519</v>
      </c>
      <c r="D181" s="29" t="s">
        <v>88</v>
      </c>
      <c r="E181" s="29">
        <v>41</v>
      </c>
      <c r="F181" s="27"/>
      <c r="G181" s="27"/>
      <c r="H181" s="27"/>
      <c r="I181" s="27"/>
      <c r="J181" s="27"/>
      <c r="K181" s="32">
        <f t="shared" si="64"/>
        <v>41</v>
      </c>
      <c r="L181" s="32" t="s">
        <v>761</v>
      </c>
      <c r="M181" s="32"/>
      <c r="N181" s="33">
        <f t="shared" si="65"/>
        <v>41.017499999999998</v>
      </c>
      <c r="O181" s="32">
        <f t="shared" si="66"/>
        <v>1</v>
      </c>
      <c r="P181" s="32" t="str">
        <f t="shared" ca="1" si="67"/>
        <v>Y</v>
      </c>
      <c r="Q181" s="34" t="s">
        <v>375</v>
      </c>
      <c r="R181" s="35">
        <f t="shared" si="68"/>
        <v>0</v>
      </c>
      <c r="S181" s="36">
        <f t="shared" si="69"/>
        <v>41.040999999999997</v>
      </c>
      <c r="T181" s="36">
        <f t="shared" si="70"/>
        <v>41.040999999999997</v>
      </c>
      <c r="U181" s="35">
        <f t="shared" si="71"/>
        <v>0</v>
      </c>
      <c r="V181" s="35">
        <f t="shared" si="72"/>
        <v>41.040999999999997</v>
      </c>
      <c r="W181" s="29">
        <v>41</v>
      </c>
      <c r="X181" s="27"/>
      <c r="Y181" s="27"/>
      <c r="Z181" s="27"/>
      <c r="AA181" s="27"/>
      <c r="AB181" s="27"/>
      <c r="AH181" s="26"/>
      <c r="AI181" s="26"/>
      <c r="AK181" s="26"/>
      <c r="AL181" s="40"/>
      <c r="AM181" s="40"/>
      <c r="AN181" s="40"/>
      <c r="AO181" s="59"/>
      <c r="AP181" s="59"/>
      <c r="AQ181" s="59"/>
      <c r="AR181" s="30"/>
      <c r="AS181" s="26"/>
      <c r="AT181" s="1"/>
    </row>
    <row r="182" spans="1:46" ht="3" customHeight="1">
      <c r="D182" s="54"/>
      <c r="E182" s="54"/>
      <c r="F182" s="54"/>
      <c r="G182" s="54"/>
      <c r="H182" s="54"/>
      <c r="I182" s="54"/>
      <c r="J182" s="54"/>
      <c r="K182" s="32"/>
      <c r="L182" s="27"/>
      <c r="M182" s="27"/>
      <c r="N182" s="42"/>
      <c r="O182" s="27"/>
      <c r="P182" s="27"/>
      <c r="R182" s="60"/>
      <c r="S182" s="60"/>
      <c r="T182" s="60"/>
      <c r="U182" s="60"/>
      <c r="V182" s="35"/>
      <c r="W182" s="54"/>
      <c r="X182" s="54"/>
      <c r="Y182" s="54"/>
      <c r="Z182" s="54"/>
      <c r="AA182" s="54"/>
      <c r="AB182" s="54"/>
      <c r="AH182" s="26"/>
      <c r="AI182" s="26"/>
      <c r="AK182" s="26"/>
      <c r="AL182" s="40"/>
      <c r="AM182" s="40"/>
      <c r="AN182" s="40"/>
      <c r="AO182" s="40"/>
      <c r="AP182" s="40"/>
      <c r="AQ182" s="40"/>
      <c r="AR182" s="30"/>
      <c r="AS182" s="26"/>
      <c r="AT182" s="1"/>
    </row>
    <row r="183" spans="1:46">
      <c r="D183" s="27"/>
      <c r="E183" s="27"/>
      <c r="F183" s="27"/>
      <c r="G183" s="27"/>
      <c r="H183" s="27"/>
      <c r="I183" s="27"/>
      <c r="J183" s="27"/>
      <c r="K183" s="32"/>
      <c r="L183" s="27"/>
      <c r="M183" s="27"/>
      <c r="N183" s="42"/>
      <c r="O183" s="27"/>
      <c r="P183" s="27"/>
      <c r="R183" s="63"/>
      <c r="S183" s="63"/>
      <c r="T183" s="63"/>
      <c r="U183" s="63"/>
      <c r="V183" s="35"/>
      <c r="W183" s="27"/>
      <c r="X183" s="27"/>
      <c r="Y183" s="27"/>
      <c r="Z183" s="27"/>
      <c r="AA183" s="27"/>
      <c r="AB183" s="27"/>
      <c r="AH183" s="26"/>
      <c r="AI183" s="26"/>
      <c r="AK183" s="26"/>
      <c r="AL183" s="40"/>
      <c r="AM183" s="40"/>
      <c r="AN183" s="40"/>
      <c r="AO183" s="40"/>
      <c r="AP183" s="40"/>
      <c r="AQ183" s="40"/>
      <c r="AR183" s="30"/>
      <c r="AS183" s="26"/>
      <c r="AT183" s="1"/>
    </row>
    <row r="184" spans="1:46" ht="15">
      <c r="A184" s="61"/>
      <c r="B184" s="61"/>
      <c r="C184" s="26" t="s">
        <v>415</v>
      </c>
      <c r="D184" s="27"/>
      <c r="E184" s="27"/>
      <c r="F184" s="27"/>
      <c r="G184" s="27"/>
      <c r="H184" s="27"/>
      <c r="I184" s="27"/>
      <c r="J184" s="27"/>
      <c r="K184" s="32"/>
      <c r="L184" s="27"/>
      <c r="M184" s="27"/>
      <c r="N184" s="42"/>
      <c r="O184" s="27"/>
      <c r="P184" s="27"/>
      <c r="Q184" s="54" t="str">
        <f>C184</f>
        <v>F70</v>
      </c>
      <c r="R184" s="60"/>
      <c r="S184" s="60"/>
      <c r="T184" s="60"/>
      <c r="U184" s="60"/>
      <c r="V184" s="35"/>
      <c r="W184" s="27"/>
      <c r="X184" s="54"/>
      <c r="Y184" s="54"/>
      <c r="Z184" s="54"/>
      <c r="AA184" s="54"/>
      <c r="AB184" s="54"/>
      <c r="AH184" s="26"/>
      <c r="AI184" s="26"/>
      <c r="AK184" s="26"/>
      <c r="AL184" s="40"/>
      <c r="AM184" s="40"/>
      <c r="AN184" s="40"/>
      <c r="AO184" s="38">
        <v>371</v>
      </c>
      <c r="AP184" s="38">
        <v>324</v>
      </c>
      <c r="AQ184" s="38">
        <v>300</v>
      </c>
      <c r="AR184" s="30"/>
      <c r="AS184" s="26"/>
      <c r="AT184" s="1"/>
    </row>
    <row r="185" spans="1:46" ht="15">
      <c r="A185" s="62">
        <v>1</v>
      </c>
      <c r="B185" s="62">
        <v>1</v>
      </c>
      <c r="C185" s="1" t="s">
        <v>414</v>
      </c>
      <c r="D185" s="29" t="s">
        <v>116</v>
      </c>
      <c r="E185" s="29">
        <v>115</v>
      </c>
      <c r="F185" s="27"/>
      <c r="G185" s="27"/>
      <c r="H185" s="27"/>
      <c r="I185" s="27"/>
      <c r="J185" s="27"/>
      <c r="K185" s="32">
        <f t="shared" ref="K185:K191" si="73">IFERROR(LARGE(E185:J185,1),0)+IF($D$5&gt;=2,IFERROR(LARGE(E185:J185,2),0),0)+IF($D$5&gt;=3,IFERROR(LARGE(E185:J185,3),0),0)+IF($D$5&gt;=4,IFERROR(LARGE(E185:J185,4),0),0)+IF($D$5&gt;=5,IFERROR(LARGE(E185:J185,5),0),0)+IF($D$5&gt;=6,IFERROR(LARGE(E185:J185,6),0),0)</f>
        <v>115</v>
      </c>
      <c r="L185" s="32" t="s">
        <v>761</v>
      </c>
      <c r="M185" s="32" t="s">
        <v>617</v>
      </c>
      <c r="N185" s="33">
        <f t="shared" ref="N185:N191" si="74">K185+(ROW(K185)-ROW(K$6))/10000</f>
        <v>115.0179</v>
      </c>
      <c r="O185" s="32">
        <f t="shared" ref="O185:O191" si="75">COUNT(E185:J185)</f>
        <v>1</v>
      </c>
      <c r="P185" s="32" t="str">
        <f t="shared" ref="P185:P191" ca="1" si="76">IF(AND(O185=1,OFFSET(D185,0,P$3)&gt;0),"Y",0)</f>
        <v>Y</v>
      </c>
      <c r="Q185" s="34" t="s">
        <v>415</v>
      </c>
      <c r="R185" s="35">
        <f t="shared" ref="R185:R191" si="77">1-(Q185=Q184)</f>
        <v>0</v>
      </c>
      <c r="S185" s="36">
        <f t="shared" ref="S185:S191" si="78">IFERROR(LARGE(E185:J185,1),0)*1.001+IF($D$5&gt;=2,IFERROR(LARGE(E185:J185,2),0),0)*1.0001+IF($D$5&gt;=3,IFERROR(LARGE(E185:J185,3),0),0)*1.00001+IF($D$5&gt;=4,IFERROR(LARGE(E185:J185,4),0),0)*1.000001+IF($D$5&gt;=5,IFERROR(LARGE(E185:J185,5),0),0)*1.0000001+IF($D$5&gt;=6,IFERROR(LARGE(E185:J185,6),0),0)*1.00000001</f>
        <v>115.11499999999998</v>
      </c>
      <c r="T185" s="36">
        <f t="shared" ref="T185:T191" si="79">K185+W185/1000+IF($D$5&gt;=2,X185/10000,0)+IF($D$5&gt;=3,Y185/100000,0)+IF($D$5&gt;=4,Z185/1000000,0)+IF($D$5&gt;=5,AA185/10000000,0)+IF($D$5&gt;=6,AB185/100000000,0)</f>
        <v>115.11499999999999</v>
      </c>
      <c r="U185" s="35">
        <f t="shared" ref="U185:U191" si="80">1-(S185=T185)</f>
        <v>0</v>
      </c>
      <c r="V185" s="35">
        <f t="shared" ref="V185:V191" si="81">K185+W185/1000+X185/10000+Y185/100000+Z185/1000000+AA185/10000000+AB185/100000000</f>
        <v>115.11499999999999</v>
      </c>
      <c r="W185" s="29">
        <v>115</v>
      </c>
      <c r="X185" s="27"/>
      <c r="Y185" s="27"/>
      <c r="Z185" s="27"/>
      <c r="AA185" s="27"/>
      <c r="AB185" s="27"/>
      <c r="AH185" s="26"/>
      <c r="AI185" s="26"/>
      <c r="AK185" s="26"/>
      <c r="AL185" s="40"/>
      <c r="AM185" s="40"/>
      <c r="AN185" s="40"/>
      <c r="AO185" s="59"/>
      <c r="AP185" s="59"/>
      <c r="AQ185" s="59"/>
      <c r="AR185" s="30"/>
      <c r="AS185" s="26"/>
      <c r="AT185" s="1"/>
    </row>
    <row r="186" spans="1:46" ht="15">
      <c r="A186" s="62">
        <v>2</v>
      </c>
      <c r="B186" s="62">
        <v>2</v>
      </c>
      <c r="C186" s="1" t="s">
        <v>457</v>
      </c>
      <c r="D186" s="29" t="s">
        <v>157</v>
      </c>
      <c r="E186" s="29">
        <v>86</v>
      </c>
      <c r="F186" s="27"/>
      <c r="G186" s="27"/>
      <c r="H186" s="27"/>
      <c r="I186" s="27"/>
      <c r="J186" s="27"/>
      <c r="K186" s="32">
        <f t="shared" si="73"/>
        <v>86</v>
      </c>
      <c r="L186" s="32" t="s">
        <v>761</v>
      </c>
      <c r="M186" s="32" t="s">
        <v>618</v>
      </c>
      <c r="N186" s="33">
        <f t="shared" si="74"/>
        <v>86.018000000000001</v>
      </c>
      <c r="O186" s="32">
        <f t="shared" si="75"/>
        <v>1</v>
      </c>
      <c r="P186" s="32" t="str">
        <f t="shared" ca="1" si="76"/>
        <v>Y</v>
      </c>
      <c r="Q186" s="34" t="s">
        <v>415</v>
      </c>
      <c r="R186" s="35">
        <f t="shared" si="77"/>
        <v>0</v>
      </c>
      <c r="S186" s="36">
        <f t="shared" si="78"/>
        <v>86.085999999999984</v>
      </c>
      <c r="T186" s="36">
        <f t="shared" si="79"/>
        <v>86.085999999999999</v>
      </c>
      <c r="U186" s="35">
        <f t="shared" si="80"/>
        <v>0</v>
      </c>
      <c r="V186" s="35">
        <f t="shared" si="81"/>
        <v>86.085999999999999</v>
      </c>
      <c r="W186" s="29">
        <v>86</v>
      </c>
      <c r="X186" s="27"/>
      <c r="Y186" s="27"/>
      <c r="Z186" s="27"/>
      <c r="AA186" s="27"/>
      <c r="AB186" s="27"/>
      <c r="AH186" s="26"/>
      <c r="AI186" s="26"/>
      <c r="AK186" s="26"/>
      <c r="AL186" s="40"/>
      <c r="AM186" s="40"/>
      <c r="AN186" s="40"/>
      <c r="AO186" s="59"/>
      <c r="AP186" s="59"/>
      <c r="AQ186" s="59"/>
      <c r="AR186" s="30"/>
      <c r="AS186" s="26"/>
      <c r="AT186" s="1"/>
    </row>
    <row r="187" spans="1:46" ht="15">
      <c r="A187" s="62">
        <v>3</v>
      </c>
      <c r="B187" s="62">
        <v>3</v>
      </c>
      <c r="C187" s="1" t="s">
        <v>479</v>
      </c>
      <c r="D187" s="29" t="s">
        <v>54</v>
      </c>
      <c r="E187" s="29">
        <v>77</v>
      </c>
      <c r="F187" s="27"/>
      <c r="G187" s="27"/>
      <c r="H187" s="27"/>
      <c r="I187" s="27"/>
      <c r="J187" s="27"/>
      <c r="K187" s="32">
        <f t="shared" si="73"/>
        <v>77</v>
      </c>
      <c r="L187" s="32" t="s">
        <v>761</v>
      </c>
      <c r="M187" s="32" t="s">
        <v>619</v>
      </c>
      <c r="N187" s="33">
        <f t="shared" si="74"/>
        <v>77.018100000000004</v>
      </c>
      <c r="O187" s="32">
        <f t="shared" si="75"/>
        <v>1</v>
      </c>
      <c r="P187" s="32" t="str">
        <f t="shared" ca="1" si="76"/>
        <v>Y</v>
      </c>
      <c r="Q187" s="34" t="s">
        <v>415</v>
      </c>
      <c r="R187" s="35">
        <f t="shared" si="77"/>
        <v>0</v>
      </c>
      <c r="S187" s="36">
        <f t="shared" si="78"/>
        <v>77.076999999999998</v>
      </c>
      <c r="T187" s="36">
        <f t="shared" si="79"/>
        <v>77.076999999999998</v>
      </c>
      <c r="U187" s="35">
        <f t="shared" si="80"/>
        <v>0</v>
      </c>
      <c r="V187" s="35">
        <f t="shared" si="81"/>
        <v>77.076999999999998</v>
      </c>
      <c r="W187" s="29">
        <v>77</v>
      </c>
      <c r="X187" s="27"/>
      <c r="Y187" s="27"/>
      <c r="Z187" s="27"/>
      <c r="AA187" s="27"/>
      <c r="AB187" s="27"/>
      <c r="AH187" s="26"/>
      <c r="AI187" s="26"/>
      <c r="AK187" s="26"/>
      <c r="AL187" s="40"/>
      <c r="AM187" s="40"/>
      <c r="AN187" s="40"/>
      <c r="AO187" s="59"/>
      <c r="AP187" s="59"/>
      <c r="AQ187" s="59"/>
      <c r="AR187" s="30"/>
      <c r="AS187" s="26"/>
      <c r="AT187" s="1"/>
    </row>
    <row r="188" spans="1:46" ht="15">
      <c r="A188" s="62">
        <v>4</v>
      </c>
      <c r="B188" s="62">
        <v>4</v>
      </c>
      <c r="C188" s="1" t="s">
        <v>495</v>
      </c>
      <c r="D188" s="29" t="s">
        <v>157</v>
      </c>
      <c r="E188" s="29">
        <v>64</v>
      </c>
      <c r="F188" s="27"/>
      <c r="G188" s="27"/>
      <c r="H188" s="27"/>
      <c r="I188" s="27"/>
      <c r="J188" s="27"/>
      <c r="K188" s="32">
        <f t="shared" si="73"/>
        <v>64</v>
      </c>
      <c r="L188" s="32" t="s">
        <v>761</v>
      </c>
      <c r="M188" s="32"/>
      <c r="N188" s="33">
        <f t="shared" si="74"/>
        <v>64.018199999999993</v>
      </c>
      <c r="O188" s="32">
        <f t="shared" si="75"/>
        <v>1</v>
      </c>
      <c r="P188" s="32" t="str">
        <f t="shared" ca="1" si="76"/>
        <v>Y</v>
      </c>
      <c r="Q188" s="34" t="s">
        <v>415</v>
      </c>
      <c r="R188" s="35">
        <f t="shared" si="77"/>
        <v>0</v>
      </c>
      <c r="S188" s="36">
        <f t="shared" si="78"/>
        <v>64.063999999999993</v>
      </c>
      <c r="T188" s="36">
        <f t="shared" si="79"/>
        <v>64.063999999999993</v>
      </c>
      <c r="U188" s="35">
        <f t="shared" si="80"/>
        <v>0</v>
      </c>
      <c r="V188" s="35">
        <f t="shared" si="81"/>
        <v>64.063999999999993</v>
      </c>
      <c r="W188" s="29">
        <v>64</v>
      </c>
      <c r="X188" s="27"/>
      <c r="Y188" s="27"/>
      <c r="Z188" s="27"/>
      <c r="AA188" s="27"/>
      <c r="AB188" s="27"/>
      <c r="AH188" s="26"/>
      <c r="AI188" s="26"/>
      <c r="AK188" s="26"/>
      <c r="AL188" s="40"/>
      <c r="AM188" s="40"/>
      <c r="AN188" s="40"/>
      <c r="AO188" s="59"/>
      <c r="AP188" s="59"/>
      <c r="AQ188" s="59"/>
      <c r="AR188" s="30"/>
      <c r="AS188" s="26"/>
      <c r="AT188" s="1"/>
    </row>
    <row r="189" spans="1:46" ht="15">
      <c r="A189" s="62">
        <v>5</v>
      </c>
      <c r="B189" s="62">
        <v>5</v>
      </c>
      <c r="C189" s="1" t="s">
        <v>503</v>
      </c>
      <c r="D189" s="29" t="s">
        <v>47</v>
      </c>
      <c r="E189" s="29">
        <v>57</v>
      </c>
      <c r="F189" s="27"/>
      <c r="G189" s="27"/>
      <c r="H189" s="27"/>
      <c r="I189" s="27"/>
      <c r="J189" s="27"/>
      <c r="K189" s="32">
        <f t="shared" si="73"/>
        <v>57</v>
      </c>
      <c r="L189" s="32" t="s">
        <v>761</v>
      </c>
      <c r="M189" s="32"/>
      <c r="N189" s="33">
        <f t="shared" si="74"/>
        <v>57.018300000000004</v>
      </c>
      <c r="O189" s="32">
        <f t="shared" si="75"/>
        <v>1</v>
      </c>
      <c r="P189" s="32" t="str">
        <f t="shared" ca="1" si="76"/>
        <v>Y</v>
      </c>
      <c r="Q189" s="34" t="s">
        <v>415</v>
      </c>
      <c r="R189" s="35">
        <f t="shared" si="77"/>
        <v>0</v>
      </c>
      <c r="S189" s="36">
        <f t="shared" si="78"/>
        <v>57.056999999999995</v>
      </c>
      <c r="T189" s="36">
        <f t="shared" si="79"/>
        <v>57.057000000000002</v>
      </c>
      <c r="U189" s="35">
        <f t="shared" si="80"/>
        <v>0</v>
      </c>
      <c r="V189" s="35">
        <f t="shared" si="81"/>
        <v>57.057000000000002</v>
      </c>
      <c r="W189" s="29">
        <v>57</v>
      </c>
      <c r="X189" s="27"/>
      <c r="Y189" s="27"/>
      <c r="Z189" s="27"/>
      <c r="AA189" s="27"/>
      <c r="AB189" s="27"/>
      <c r="AH189" s="26"/>
      <c r="AI189" s="26"/>
      <c r="AK189" s="26"/>
      <c r="AL189" s="40"/>
      <c r="AM189" s="40"/>
      <c r="AN189" s="40"/>
      <c r="AO189" s="59"/>
      <c r="AP189" s="59"/>
      <c r="AQ189" s="59"/>
      <c r="AR189" s="30"/>
      <c r="AS189" s="26"/>
      <c r="AT189" s="1"/>
    </row>
    <row r="190" spans="1:46" ht="15">
      <c r="A190" s="62">
        <v>6</v>
      </c>
      <c r="B190" s="62">
        <v>6</v>
      </c>
      <c r="C190" s="1" t="s">
        <v>509</v>
      </c>
      <c r="D190" s="29" t="s">
        <v>157</v>
      </c>
      <c r="E190" s="29">
        <v>51</v>
      </c>
      <c r="F190" s="27"/>
      <c r="G190" s="27"/>
      <c r="H190" s="27"/>
      <c r="I190" s="27"/>
      <c r="J190" s="27"/>
      <c r="K190" s="32">
        <f t="shared" si="73"/>
        <v>51</v>
      </c>
      <c r="L190" s="32" t="s">
        <v>761</v>
      </c>
      <c r="M190" s="32"/>
      <c r="N190" s="33">
        <f t="shared" si="74"/>
        <v>51.0184</v>
      </c>
      <c r="O190" s="32">
        <f t="shared" si="75"/>
        <v>1</v>
      </c>
      <c r="P190" s="32" t="str">
        <f t="shared" ca="1" si="76"/>
        <v>Y</v>
      </c>
      <c r="Q190" s="34" t="s">
        <v>415</v>
      </c>
      <c r="R190" s="35">
        <f t="shared" si="77"/>
        <v>0</v>
      </c>
      <c r="S190" s="36">
        <f t="shared" si="78"/>
        <v>51.050999999999995</v>
      </c>
      <c r="T190" s="36">
        <f t="shared" si="79"/>
        <v>51.051000000000002</v>
      </c>
      <c r="U190" s="35">
        <f t="shared" si="80"/>
        <v>0</v>
      </c>
      <c r="V190" s="35">
        <f t="shared" si="81"/>
        <v>51.051000000000002</v>
      </c>
      <c r="W190" s="29">
        <v>51</v>
      </c>
      <c r="X190" s="27"/>
      <c r="Y190" s="27"/>
      <c r="Z190" s="27"/>
      <c r="AA190" s="27"/>
      <c r="AB190" s="27"/>
      <c r="AH190" s="26"/>
      <c r="AI190" s="26"/>
      <c r="AK190" s="26"/>
      <c r="AL190" s="40"/>
      <c r="AM190" s="40"/>
      <c r="AN190" s="40"/>
      <c r="AO190" s="59"/>
      <c r="AP190" s="59"/>
      <c r="AQ190" s="59"/>
      <c r="AR190" s="30"/>
      <c r="AS190" s="26"/>
      <c r="AT190" s="1"/>
    </row>
    <row r="191" spans="1:46" ht="15">
      <c r="A191" s="62">
        <v>7</v>
      </c>
      <c r="B191" s="62">
        <v>7</v>
      </c>
      <c r="C191" s="1" t="s">
        <v>513</v>
      </c>
      <c r="D191" s="29" t="s">
        <v>69</v>
      </c>
      <c r="E191" s="29">
        <v>47</v>
      </c>
      <c r="F191" s="27"/>
      <c r="G191" s="27"/>
      <c r="H191" s="27"/>
      <c r="I191" s="27"/>
      <c r="J191" s="27"/>
      <c r="K191" s="32">
        <f t="shared" si="73"/>
        <v>47</v>
      </c>
      <c r="L191" s="32" t="s">
        <v>761</v>
      </c>
      <c r="M191" s="32"/>
      <c r="N191" s="33">
        <f t="shared" si="74"/>
        <v>47.018500000000003</v>
      </c>
      <c r="O191" s="32">
        <f t="shared" si="75"/>
        <v>1</v>
      </c>
      <c r="P191" s="32" t="str">
        <f t="shared" ca="1" si="76"/>
        <v>Y</v>
      </c>
      <c r="Q191" s="34" t="s">
        <v>415</v>
      </c>
      <c r="R191" s="35">
        <f t="shared" si="77"/>
        <v>0</v>
      </c>
      <c r="S191" s="36">
        <f t="shared" si="78"/>
        <v>47.046999999999997</v>
      </c>
      <c r="T191" s="36">
        <f t="shared" si="79"/>
        <v>47.046999999999997</v>
      </c>
      <c r="U191" s="35">
        <f t="shared" si="80"/>
        <v>0</v>
      </c>
      <c r="V191" s="35">
        <f t="shared" si="81"/>
        <v>47.046999999999997</v>
      </c>
      <c r="W191" s="29">
        <v>47</v>
      </c>
      <c r="X191" s="27"/>
      <c r="Y191" s="27"/>
      <c r="Z191" s="27"/>
      <c r="AA191" s="27"/>
      <c r="AB191" s="27"/>
      <c r="AH191" s="26"/>
      <c r="AI191" s="26"/>
      <c r="AK191" s="26"/>
      <c r="AL191" s="40"/>
      <c r="AM191" s="40"/>
      <c r="AN191" s="40"/>
      <c r="AO191" s="59"/>
      <c r="AP191" s="59"/>
      <c r="AQ191" s="59"/>
      <c r="AR191" s="30"/>
      <c r="AS191" s="26"/>
      <c r="AT191" s="1"/>
    </row>
    <row r="192" spans="1:46" s="26" customFormat="1" ht="3" customHeight="1">
      <c r="A192" s="2"/>
      <c r="B192" s="2"/>
      <c r="C192" s="2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42"/>
      <c r="O192" s="27"/>
      <c r="P192" s="27"/>
      <c r="R192" s="63"/>
      <c r="S192" s="63"/>
      <c r="T192" s="63"/>
      <c r="U192" s="63"/>
      <c r="V192" s="64"/>
      <c r="W192" s="27"/>
      <c r="X192" s="27"/>
      <c r="Y192" s="27"/>
      <c r="Z192" s="27"/>
      <c r="AA192" s="27"/>
      <c r="AB192" s="27"/>
      <c r="AL192" s="40"/>
      <c r="AM192" s="40"/>
      <c r="AN192" s="40"/>
      <c r="AO192" s="40"/>
      <c r="AP192" s="40"/>
      <c r="AQ192" s="40"/>
      <c r="AR192" s="52"/>
    </row>
    <row r="193" spans="10:41">
      <c r="J193" s="27"/>
      <c r="K193" s="27"/>
      <c r="L193" s="27"/>
      <c r="M193" s="27"/>
      <c r="N193" s="27"/>
      <c r="O193" s="27"/>
      <c r="P193" s="27"/>
      <c r="R193" s="65"/>
      <c r="S193" s="65"/>
      <c r="T193" s="65"/>
      <c r="U193" s="65"/>
      <c r="V193" s="27"/>
      <c r="AK193" s="26"/>
      <c r="AO193" s="26"/>
    </row>
    <row r="194" spans="10:41">
      <c r="J194" s="27"/>
      <c r="K194" s="27"/>
      <c r="L194" s="27"/>
      <c r="M194" s="27"/>
      <c r="N194" s="27"/>
      <c r="O194" s="27"/>
      <c r="P194" s="27"/>
      <c r="R194" s="65"/>
      <c r="S194" s="65"/>
      <c r="T194" s="65"/>
      <c r="U194" s="65"/>
      <c r="V194" s="27"/>
      <c r="AK194" s="26"/>
      <c r="AO194" s="26"/>
    </row>
    <row r="195" spans="10:41">
      <c r="J195" s="27"/>
      <c r="K195" s="27"/>
      <c r="L195" s="27"/>
      <c r="M195" s="27"/>
      <c r="N195" s="27"/>
      <c r="O195" s="27"/>
      <c r="P195" s="27"/>
      <c r="R195" s="65"/>
      <c r="S195" s="65"/>
      <c r="T195" s="65"/>
      <c r="U195" s="65"/>
      <c r="V195" s="27"/>
      <c r="AK195" s="26"/>
      <c r="AO195" s="26"/>
    </row>
    <row r="196" spans="10:41">
      <c r="J196" s="27"/>
      <c r="K196" s="27"/>
      <c r="L196" s="27"/>
      <c r="M196" s="27"/>
      <c r="N196" s="27"/>
      <c r="O196" s="27"/>
      <c r="P196" s="27"/>
      <c r="R196" s="65"/>
      <c r="S196" s="65"/>
      <c r="T196" s="65"/>
      <c r="U196" s="65"/>
      <c r="V196" s="27"/>
      <c r="AK196" s="26"/>
      <c r="AO196" s="26"/>
    </row>
    <row r="197" spans="10:41">
      <c r="J197" s="27"/>
      <c r="K197" s="27"/>
      <c r="L197" s="27"/>
      <c r="M197" s="27"/>
      <c r="N197" s="27"/>
      <c r="O197" s="27"/>
      <c r="P197" s="27"/>
      <c r="R197" s="65"/>
      <c r="S197" s="65"/>
      <c r="T197" s="65"/>
      <c r="U197" s="65"/>
      <c r="V197" s="27"/>
    </row>
    <row r="198" spans="10:41">
      <c r="J198" s="27"/>
      <c r="K198" s="27"/>
      <c r="L198" s="27"/>
      <c r="M198" s="27"/>
      <c r="N198" s="27"/>
      <c r="O198" s="27"/>
      <c r="P198" s="27"/>
      <c r="R198" s="65"/>
      <c r="S198" s="65"/>
      <c r="T198" s="65"/>
      <c r="U198" s="65"/>
      <c r="V198" s="27"/>
    </row>
    <row r="199" spans="10:41">
      <c r="J199" s="27"/>
      <c r="K199" s="27"/>
      <c r="L199" s="27"/>
      <c r="M199" s="27"/>
      <c r="N199" s="27"/>
      <c r="O199" s="27"/>
      <c r="P199" s="27"/>
      <c r="R199" s="65"/>
      <c r="S199" s="65"/>
      <c r="T199" s="65"/>
      <c r="U199" s="65"/>
      <c r="V199" s="27"/>
    </row>
    <row r="200" spans="10:41">
      <c r="J200" s="27"/>
      <c r="K200" s="27"/>
      <c r="L200" s="27"/>
      <c r="M200" s="27"/>
      <c r="N200" s="27"/>
      <c r="O200" s="27"/>
      <c r="P200" s="27"/>
      <c r="R200" s="65"/>
      <c r="S200" s="65"/>
      <c r="T200" s="65"/>
      <c r="U200" s="65"/>
      <c r="V200" s="27"/>
    </row>
    <row r="201" spans="10:41">
      <c r="J201" s="27"/>
      <c r="K201" s="27"/>
      <c r="L201" s="27"/>
      <c r="M201" s="27"/>
      <c r="N201" s="27"/>
      <c r="O201" s="27"/>
      <c r="P201" s="27"/>
      <c r="R201" s="65"/>
      <c r="S201" s="65"/>
      <c r="T201" s="65"/>
      <c r="U201" s="65"/>
      <c r="V201" s="27"/>
    </row>
    <row r="202" spans="10:41">
      <c r="J202" s="27"/>
      <c r="K202" s="27"/>
      <c r="L202" s="27"/>
      <c r="M202" s="27"/>
      <c r="N202" s="27"/>
      <c r="O202" s="27"/>
      <c r="P202" s="27"/>
      <c r="R202" s="65"/>
      <c r="S202" s="65"/>
      <c r="T202" s="65"/>
      <c r="U202" s="65"/>
      <c r="V202" s="27"/>
    </row>
    <row r="203" spans="10:41">
      <c r="J203" s="27"/>
      <c r="K203" s="27"/>
      <c r="L203" s="27"/>
      <c r="M203" s="27"/>
      <c r="N203" s="27"/>
      <c r="O203" s="27"/>
      <c r="P203" s="27"/>
      <c r="R203" s="65"/>
      <c r="S203" s="65"/>
      <c r="T203" s="65"/>
      <c r="U203" s="65"/>
      <c r="V203" s="27"/>
    </row>
    <row r="204" spans="10:41">
      <c r="J204" s="27"/>
      <c r="K204" s="27"/>
      <c r="L204" s="27"/>
      <c r="M204" s="27"/>
      <c r="N204" s="27"/>
      <c r="O204" s="27"/>
      <c r="P204" s="27"/>
      <c r="R204" s="65"/>
      <c r="S204" s="65"/>
      <c r="T204" s="65"/>
      <c r="U204" s="65"/>
      <c r="V204" s="27"/>
    </row>
    <row r="205" spans="10:41">
      <c r="J205" s="27"/>
      <c r="K205" s="27"/>
      <c r="L205" s="27"/>
      <c r="M205" s="27"/>
      <c r="N205" s="27"/>
      <c r="O205" s="27"/>
      <c r="P205" s="27"/>
      <c r="R205" s="65"/>
      <c r="S205" s="65"/>
      <c r="T205" s="65"/>
      <c r="U205" s="65"/>
      <c r="V205" s="27"/>
    </row>
    <row r="206" spans="10:41">
      <c r="J206" s="27"/>
      <c r="K206" s="27"/>
      <c r="L206" s="27"/>
      <c r="M206" s="27"/>
      <c r="N206" s="27"/>
      <c r="O206" s="27"/>
      <c r="P206" s="27"/>
      <c r="R206" s="65"/>
      <c r="S206" s="65"/>
      <c r="T206" s="65"/>
      <c r="U206" s="65"/>
      <c r="V206" s="27"/>
    </row>
    <row r="207" spans="10:41">
      <c r="J207" s="27"/>
      <c r="K207" s="27"/>
      <c r="L207" s="27"/>
      <c r="M207" s="27"/>
      <c r="N207" s="27"/>
      <c r="O207" s="27"/>
      <c r="P207" s="27"/>
      <c r="R207" s="65"/>
      <c r="S207" s="65"/>
      <c r="T207" s="65"/>
      <c r="U207" s="65"/>
      <c r="V207" s="27"/>
    </row>
    <row r="208" spans="10:41">
      <c r="J208" s="27"/>
      <c r="K208" s="27"/>
      <c r="L208" s="27"/>
      <c r="M208" s="27"/>
      <c r="N208" s="27"/>
      <c r="O208" s="27"/>
      <c r="P208" s="27"/>
      <c r="R208" s="65"/>
      <c r="S208" s="65"/>
      <c r="T208" s="65"/>
      <c r="U208" s="65"/>
      <c r="V208" s="27"/>
    </row>
    <row r="209" spans="10:22">
      <c r="J209" s="27"/>
      <c r="K209" s="27"/>
      <c r="L209" s="27"/>
      <c r="M209" s="27"/>
      <c r="N209" s="27"/>
      <c r="O209" s="27"/>
      <c r="P209" s="27"/>
      <c r="R209" s="65"/>
      <c r="S209" s="65"/>
      <c r="T209" s="65"/>
      <c r="U209" s="65"/>
      <c r="V209" s="27"/>
    </row>
    <row r="210" spans="10:22">
      <c r="J210" s="27"/>
      <c r="K210" s="27"/>
      <c r="L210" s="27"/>
      <c r="M210" s="27"/>
      <c r="N210" s="27"/>
      <c r="O210" s="27"/>
      <c r="P210" s="27"/>
      <c r="R210" s="65"/>
      <c r="S210" s="65"/>
      <c r="T210" s="65"/>
      <c r="U210" s="65"/>
      <c r="V210" s="27"/>
    </row>
    <row r="211" spans="10:22">
      <c r="J211" s="27"/>
      <c r="K211" s="27"/>
      <c r="L211" s="27"/>
      <c r="M211" s="27"/>
      <c r="N211" s="27"/>
      <c r="O211" s="27"/>
      <c r="P211" s="27"/>
      <c r="R211" s="65"/>
      <c r="S211" s="65"/>
      <c r="T211" s="65"/>
      <c r="U211" s="65"/>
      <c r="V211" s="27"/>
    </row>
    <row r="212" spans="10:22">
      <c r="J212" s="27"/>
      <c r="K212" s="27"/>
      <c r="L212" s="27"/>
      <c r="M212" s="27"/>
      <c r="N212" s="27"/>
      <c r="O212" s="27"/>
      <c r="P212" s="27"/>
      <c r="R212" s="65"/>
      <c r="S212" s="65"/>
      <c r="T212" s="65"/>
      <c r="U212" s="65"/>
      <c r="V212" s="27"/>
    </row>
    <row r="213" spans="10:22">
      <c r="J213" s="27"/>
      <c r="K213" s="27"/>
      <c r="L213" s="27"/>
      <c r="M213" s="27"/>
      <c r="N213" s="27"/>
      <c r="O213" s="27"/>
      <c r="P213" s="27"/>
      <c r="R213" s="65"/>
      <c r="S213" s="65"/>
      <c r="T213" s="65"/>
      <c r="U213" s="65"/>
      <c r="V213" s="27"/>
    </row>
    <row r="214" spans="10:22">
      <c r="J214" s="27"/>
      <c r="K214" s="27"/>
      <c r="L214" s="27"/>
      <c r="M214" s="27"/>
      <c r="N214" s="27"/>
      <c r="O214" s="27"/>
      <c r="P214" s="27"/>
      <c r="R214" s="65"/>
      <c r="S214" s="65"/>
      <c r="T214" s="65"/>
      <c r="U214" s="65"/>
      <c r="V214" s="27"/>
    </row>
    <row r="215" spans="10:22">
      <c r="J215" s="27"/>
      <c r="K215" s="27"/>
      <c r="L215" s="27"/>
      <c r="M215" s="27"/>
      <c r="N215" s="27"/>
      <c r="O215" s="27"/>
      <c r="P215" s="27"/>
      <c r="R215" s="65"/>
      <c r="S215" s="65"/>
      <c r="T215" s="65"/>
      <c r="U215" s="65"/>
      <c r="V215" s="27"/>
    </row>
    <row r="216" spans="10:22">
      <c r="J216" s="27"/>
      <c r="K216" s="27"/>
      <c r="L216" s="27"/>
      <c r="M216" s="27"/>
      <c r="N216" s="27"/>
      <c r="O216" s="27"/>
      <c r="P216" s="27"/>
      <c r="R216" s="65"/>
      <c r="S216" s="65"/>
      <c r="T216" s="65"/>
      <c r="U216" s="65"/>
      <c r="V216" s="27"/>
    </row>
    <row r="217" spans="10:22">
      <c r="J217" s="27"/>
      <c r="K217" s="27"/>
      <c r="L217" s="27"/>
      <c r="M217" s="27"/>
      <c r="N217" s="27"/>
      <c r="O217" s="27"/>
      <c r="P217" s="27"/>
      <c r="R217" s="65"/>
      <c r="S217" s="65"/>
      <c r="T217" s="65"/>
      <c r="U217" s="65"/>
      <c r="V217" s="27"/>
    </row>
    <row r="218" spans="10:22">
      <c r="J218" s="27"/>
      <c r="K218" s="27"/>
      <c r="L218" s="27"/>
      <c r="M218" s="27"/>
      <c r="N218" s="27"/>
      <c r="O218" s="27"/>
      <c r="P218" s="27"/>
      <c r="R218" s="65"/>
      <c r="S218" s="65"/>
      <c r="T218" s="65"/>
      <c r="U218" s="65"/>
      <c r="V218" s="27"/>
    </row>
    <row r="219" spans="10:22">
      <c r="J219" s="27"/>
      <c r="K219" s="27"/>
      <c r="L219" s="27"/>
      <c r="M219" s="27"/>
      <c r="N219" s="27"/>
      <c r="O219" s="27"/>
      <c r="P219" s="27"/>
      <c r="R219" s="65"/>
      <c r="S219" s="65"/>
      <c r="T219" s="65"/>
      <c r="U219" s="65"/>
      <c r="V219" s="27"/>
    </row>
    <row r="220" spans="10:22">
      <c r="J220" s="27"/>
      <c r="K220" s="27"/>
      <c r="L220" s="27"/>
      <c r="M220" s="27"/>
      <c r="N220" s="27"/>
      <c r="O220" s="27"/>
      <c r="P220" s="27"/>
      <c r="R220" s="65"/>
      <c r="S220" s="65"/>
      <c r="T220" s="65"/>
      <c r="U220" s="65"/>
      <c r="V220" s="27"/>
    </row>
    <row r="221" spans="10:22">
      <c r="J221" s="27"/>
      <c r="K221" s="27"/>
      <c r="L221" s="27"/>
      <c r="M221" s="27"/>
      <c r="N221" s="27"/>
      <c r="O221" s="27"/>
      <c r="P221" s="27"/>
      <c r="R221" s="65"/>
      <c r="S221" s="65"/>
      <c r="T221" s="65"/>
      <c r="U221" s="65"/>
      <c r="V221" s="27"/>
    </row>
    <row r="222" spans="10:22">
      <c r="J222" s="27"/>
      <c r="K222" s="27"/>
      <c r="L222" s="27"/>
      <c r="M222" s="27"/>
      <c r="N222" s="27"/>
      <c r="O222" s="27"/>
      <c r="P222" s="27"/>
      <c r="R222" s="65"/>
      <c r="S222" s="65"/>
      <c r="T222" s="65"/>
      <c r="U222" s="65"/>
      <c r="V222" s="27"/>
    </row>
    <row r="223" spans="10:22">
      <c r="J223" s="27"/>
      <c r="K223" s="27"/>
      <c r="L223" s="27"/>
      <c r="M223" s="27"/>
      <c r="N223" s="27"/>
      <c r="O223" s="27"/>
      <c r="P223" s="27"/>
      <c r="R223" s="65"/>
      <c r="S223" s="65"/>
      <c r="T223" s="65"/>
      <c r="U223" s="65"/>
      <c r="V223" s="27"/>
    </row>
    <row r="224" spans="10:22">
      <c r="J224" s="27"/>
      <c r="K224" s="27"/>
      <c r="L224" s="27"/>
      <c r="M224" s="27"/>
      <c r="N224" s="27"/>
      <c r="O224" s="27"/>
      <c r="P224" s="27"/>
      <c r="R224" s="65"/>
      <c r="S224" s="65"/>
      <c r="T224" s="65"/>
      <c r="U224" s="65"/>
      <c r="V224" s="27"/>
    </row>
    <row r="225" spans="10:22">
      <c r="J225" s="27"/>
      <c r="K225" s="27"/>
      <c r="L225" s="27"/>
      <c r="M225" s="27"/>
      <c r="N225" s="27"/>
      <c r="O225" s="27"/>
      <c r="P225" s="27"/>
      <c r="R225" s="65"/>
      <c r="S225" s="65"/>
      <c r="T225" s="65"/>
      <c r="U225" s="65"/>
      <c r="V225" s="27"/>
    </row>
    <row r="226" spans="10:22">
      <c r="J226" s="27"/>
      <c r="K226" s="27"/>
      <c r="L226" s="27"/>
      <c r="M226" s="27"/>
      <c r="N226" s="27"/>
      <c r="O226" s="27"/>
      <c r="P226" s="27"/>
      <c r="R226" s="65"/>
      <c r="S226" s="65"/>
      <c r="T226" s="65"/>
      <c r="U226" s="65"/>
      <c r="V226" s="27"/>
    </row>
    <row r="227" spans="10:22">
      <c r="J227" s="27"/>
      <c r="K227" s="27"/>
      <c r="L227" s="27"/>
      <c r="M227" s="27"/>
      <c r="N227" s="27"/>
      <c r="O227" s="27"/>
      <c r="P227" s="27"/>
      <c r="R227" s="65"/>
      <c r="S227" s="65"/>
      <c r="T227" s="65"/>
      <c r="U227" s="65"/>
      <c r="V227" s="27"/>
    </row>
    <row r="228" spans="10:22">
      <c r="J228" s="27"/>
      <c r="K228" s="27"/>
      <c r="L228" s="27"/>
      <c r="M228" s="27"/>
      <c r="N228" s="27"/>
      <c r="O228" s="27"/>
      <c r="P228" s="27"/>
      <c r="R228" s="65"/>
      <c r="S228" s="65"/>
      <c r="T228" s="65"/>
      <c r="U228" s="65"/>
      <c r="V228" s="27"/>
    </row>
    <row r="229" spans="10:22">
      <c r="J229" s="27"/>
      <c r="K229" s="27"/>
      <c r="L229" s="27"/>
      <c r="M229" s="27"/>
      <c r="N229" s="27"/>
      <c r="O229" s="27"/>
      <c r="P229" s="27"/>
      <c r="R229" s="65"/>
      <c r="S229" s="65"/>
      <c r="T229" s="65"/>
      <c r="U229" s="65"/>
      <c r="V229" s="27"/>
    </row>
    <row r="230" spans="10:22">
      <c r="J230" s="27"/>
      <c r="K230" s="27"/>
      <c r="L230" s="27"/>
      <c r="M230" s="27"/>
      <c r="N230" s="27"/>
      <c r="O230" s="27"/>
      <c r="P230" s="27"/>
      <c r="R230" s="65"/>
      <c r="S230" s="65"/>
      <c r="T230" s="65"/>
      <c r="U230" s="65"/>
      <c r="V230" s="27"/>
    </row>
    <row r="231" spans="10:22">
      <c r="J231" s="27"/>
      <c r="K231" s="27"/>
      <c r="L231" s="27"/>
      <c r="M231" s="27"/>
      <c r="N231" s="27"/>
      <c r="O231" s="27"/>
      <c r="P231" s="27"/>
      <c r="R231" s="65"/>
      <c r="S231" s="65"/>
      <c r="T231" s="65"/>
      <c r="U231" s="65"/>
      <c r="V231" s="27"/>
    </row>
    <row r="232" spans="10:22">
      <c r="J232" s="27"/>
      <c r="K232" s="27"/>
      <c r="L232" s="27"/>
      <c r="M232" s="27"/>
      <c r="N232" s="27"/>
      <c r="O232" s="27"/>
      <c r="P232" s="27"/>
      <c r="R232" s="65"/>
      <c r="S232" s="65"/>
      <c r="T232" s="65"/>
      <c r="U232" s="65"/>
      <c r="V232" s="27"/>
    </row>
    <row r="233" spans="10:22">
      <c r="J233" s="27"/>
      <c r="K233" s="27"/>
      <c r="L233" s="27"/>
      <c r="M233" s="27"/>
      <c r="N233" s="27"/>
      <c r="O233" s="27"/>
      <c r="P233" s="27"/>
      <c r="R233" s="65"/>
      <c r="S233" s="65"/>
      <c r="T233" s="65"/>
      <c r="U233" s="65"/>
      <c r="V233" s="27"/>
    </row>
    <row r="234" spans="10:22">
      <c r="J234" s="27"/>
      <c r="K234" s="27"/>
      <c r="L234" s="27"/>
      <c r="M234" s="27"/>
      <c r="N234" s="27"/>
      <c r="O234" s="27"/>
      <c r="P234" s="27"/>
      <c r="R234" s="65"/>
      <c r="S234" s="65"/>
      <c r="T234" s="65"/>
      <c r="U234" s="65"/>
      <c r="V234" s="27"/>
    </row>
    <row r="235" spans="10:22">
      <c r="J235" s="27"/>
      <c r="K235" s="27"/>
      <c r="L235" s="27"/>
      <c r="M235" s="27"/>
      <c r="N235" s="27"/>
      <c r="O235" s="27"/>
      <c r="P235" s="27"/>
      <c r="R235" s="65"/>
      <c r="S235" s="65"/>
      <c r="T235" s="65"/>
      <c r="U235" s="65"/>
      <c r="V235" s="27"/>
    </row>
    <row r="236" spans="10:22">
      <c r="J236" s="27"/>
      <c r="K236" s="27"/>
      <c r="L236" s="27"/>
      <c r="M236" s="27"/>
      <c r="N236" s="27"/>
      <c r="O236" s="27"/>
      <c r="P236" s="27"/>
      <c r="R236" s="65"/>
      <c r="S236" s="65"/>
      <c r="T236" s="65"/>
      <c r="U236" s="65"/>
      <c r="V236" s="27"/>
    </row>
    <row r="237" spans="10:22">
      <c r="J237" s="27"/>
      <c r="K237" s="27"/>
      <c r="L237" s="27"/>
      <c r="M237" s="27"/>
      <c r="N237" s="27"/>
      <c r="O237" s="27"/>
      <c r="P237" s="27"/>
      <c r="R237" s="65"/>
      <c r="S237" s="65"/>
      <c r="T237" s="65"/>
      <c r="U237" s="65"/>
      <c r="V237" s="27"/>
    </row>
    <row r="238" spans="10:22">
      <c r="J238" s="27"/>
      <c r="K238" s="27"/>
      <c r="L238" s="27"/>
      <c r="M238" s="27"/>
      <c r="N238" s="27"/>
      <c r="O238" s="27"/>
      <c r="P238" s="27"/>
      <c r="R238" s="65"/>
      <c r="S238" s="65"/>
      <c r="T238" s="65"/>
      <c r="U238" s="65"/>
      <c r="V238" s="27"/>
    </row>
    <row r="239" spans="10:22">
      <c r="J239" s="27"/>
      <c r="K239" s="27"/>
      <c r="L239" s="27"/>
      <c r="M239" s="27"/>
      <c r="N239" s="27"/>
      <c r="O239" s="27"/>
      <c r="P239" s="27"/>
      <c r="R239" s="65"/>
      <c r="S239" s="65"/>
      <c r="T239" s="65"/>
      <c r="U239" s="65"/>
      <c r="V239" s="27"/>
    </row>
    <row r="240" spans="10:22">
      <c r="J240" s="27"/>
      <c r="K240" s="27"/>
      <c r="L240" s="27"/>
      <c r="M240" s="27"/>
      <c r="N240" s="27"/>
      <c r="O240" s="27"/>
      <c r="P240" s="27"/>
      <c r="R240" s="65"/>
      <c r="S240" s="65"/>
      <c r="T240" s="65"/>
      <c r="U240" s="65"/>
      <c r="V240" s="27"/>
    </row>
    <row r="241" spans="10:22">
      <c r="J241" s="27"/>
      <c r="K241" s="27"/>
      <c r="L241" s="27"/>
      <c r="M241" s="27"/>
      <c r="N241" s="27"/>
      <c r="O241" s="27"/>
      <c r="P241" s="27"/>
      <c r="R241" s="65"/>
      <c r="S241" s="65"/>
      <c r="T241" s="65"/>
      <c r="U241" s="65"/>
      <c r="V241" s="27"/>
    </row>
    <row r="242" spans="10:22">
      <c r="J242" s="27"/>
      <c r="K242" s="27"/>
      <c r="L242" s="27"/>
      <c r="M242" s="27"/>
      <c r="N242" s="27"/>
      <c r="O242" s="27"/>
      <c r="P242" s="27"/>
      <c r="R242" s="65"/>
      <c r="S242" s="65"/>
      <c r="T242" s="65"/>
      <c r="U242" s="65"/>
      <c r="V242" s="27"/>
    </row>
    <row r="243" spans="10:22">
      <c r="J243" s="27"/>
      <c r="K243" s="27"/>
      <c r="L243" s="27"/>
      <c r="M243" s="27"/>
      <c r="N243" s="27"/>
      <c r="O243" s="27"/>
      <c r="P243" s="27"/>
      <c r="R243" s="65"/>
      <c r="S243" s="65"/>
      <c r="T243" s="65"/>
      <c r="U243" s="65"/>
      <c r="V243" s="27"/>
    </row>
    <row r="244" spans="10:22">
      <c r="J244" s="27"/>
      <c r="K244" s="27"/>
      <c r="L244" s="27"/>
      <c r="M244" s="27"/>
      <c r="N244" s="27"/>
      <c r="O244" s="27"/>
      <c r="P244" s="27"/>
      <c r="R244" s="65"/>
      <c r="S244" s="65"/>
      <c r="T244" s="65"/>
      <c r="U244" s="65"/>
      <c r="V244" s="27"/>
    </row>
    <row r="245" spans="10:22">
      <c r="J245" s="27"/>
      <c r="K245" s="27"/>
      <c r="L245" s="27"/>
      <c r="M245" s="27"/>
      <c r="N245" s="27"/>
      <c r="O245" s="27"/>
      <c r="P245" s="27"/>
      <c r="R245" s="65"/>
      <c r="S245" s="65"/>
      <c r="T245" s="65"/>
      <c r="U245" s="65"/>
      <c r="V245" s="27"/>
    </row>
    <row r="246" spans="10:22">
      <c r="J246" s="27"/>
      <c r="K246" s="27"/>
      <c r="L246" s="27"/>
      <c r="M246" s="27"/>
      <c r="N246" s="27"/>
      <c r="O246" s="27"/>
      <c r="P246" s="27"/>
      <c r="R246" s="65"/>
      <c r="S246" s="65"/>
      <c r="T246" s="65"/>
      <c r="U246" s="65"/>
      <c r="V246" s="27"/>
    </row>
    <row r="247" spans="10:22">
      <c r="J247" s="27"/>
      <c r="K247" s="27"/>
      <c r="L247" s="27"/>
      <c r="M247" s="27"/>
      <c r="N247" s="27"/>
      <c r="O247" s="27"/>
      <c r="P247" s="27"/>
      <c r="R247" s="65"/>
      <c r="S247" s="65"/>
      <c r="T247" s="65"/>
      <c r="U247" s="65"/>
      <c r="V247" s="27"/>
    </row>
    <row r="248" spans="10:22">
      <c r="J248" s="27"/>
      <c r="K248" s="27"/>
      <c r="L248" s="27"/>
      <c r="M248" s="27"/>
      <c r="N248" s="27"/>
      <c r="O248" s="27"/>
      <c r="P248" s="27"/>
      <c r="R248" s="65"/>
      <c r="S248" s="65"/>
      <c r="T248" s="65"/>
      <c r="U248" s="65"/>
      <c r="V248" s="27"/>
    </row>
    <row r="249" spans="10:22">
      <c r="J249" s="27"/>
      <c r="K249" s="27"/>
      <c r="L249" s="27"/>
      <c r="M249" s="27"/>
      <c r="N249" s="27"/>
      <c r="O249" s="27"/>
      <c r="P249" s="27"/>
      <c r="R249" s="65"/>
      <c r="S249" s="65"/>
      <c r="T249" s="65"/>
      <c r="U249" s="65"/>
      <c r="V249" s="27"/>
    </row>
    <row r="250" spans="10:22">
      <c r="J250" s="27"/>
      <c r="K250" s="27"/>
      <c r="L250" s="27"/>
      <c r="M250" s="27"/>
      <c r="N250" s="27"/>
      <c r="O250" s="27"/>
      <c r="P250" s="27"/>
      <c r="R250" s="65"/>
      <c r="S250" s="65"/>
      <c r="T250" s="65"/>
      <c r="U250" s="65"/>
      <c r="V250" s="27"/>
    </row>
    <row r="251" spans="10:22">
      <c r="J251" s="27"/>
      <c r="K251" s="27"/>
      <c r="L251" s="27"/>
      <c r="M251" s="27"/>
      <c r="N251" s="27"/>
      <c r="O251" s="27"/>
      <c r="P251" s="27"/>
      <c r="R251" s="65"/>
      <c r="S251" s="65"/>
      <c r="T251" s="65"/>
      <c r="U251" s="65"/>
      <c r="V251" s="27"/>
    </row>
    <row r="252" spans="10:22">
      <c r="J252" s="27"/>
      <c r="K252" s="27"/>
      <c r="L252" s="27"/>
      <c r="M252" s="27"/>
      <c r="N252" s="27"/>
      <c r="O252" s="27"/>
      <c r="P252" s="27"/>
      <c r="R252" s="65"/>
      <c r="S252" s="65"/>
      <c r="T252" s="65"/>
      <c r="U252" s="65"/>
      <c r="V252" s="27"/>
    </row>
    <row r="253" spans="10:22">
      <c r="J253" s="27"/>
      <c r="K253" s="27"/>
      <c r="L253" s="27"/>
      <c r="M253" s="27"/>
      <c r="N253" s="27"/>
      <c r="O253" s="27"/>
      <c r="P253" s="27"/>
      <c r="R253" s="65"/>
      <c r="S253" s="65"/>
      <c r="T253" s="65"/>
      <c r="U253" s="65"/>
      <c r="V253" s="27"/>
    </row>
    <row r="254" spans="10:22">
      <c r="J254" s="27"/>
      <c r="K254" s="27"/>
      <c r="L254" s="27"/>
      <c r="M254" s="27"/>
      <c r="N254" s="27"/>
      <c r="O254" s="27"/>
      <c r="P254" s="27"/>
      <c r="R254" s="65"/>
      <c r="S254" s="65"/>
      <c r="T254" s="65"/>
      <c r="U254" s="65"/>
      <c r="V254" s="27"/>
    </row>
    <row r="255" spans="10:22">
      <c r="J255" s="27"/>
      <c r="K255" s="27"/>
      <c r="L255" s="27"/>
      <c r="M255" s="27"/>
      <c r="N255" s="27"/>
      <c r="O255" s="27"/>
      <c r="P255" s="27"/>
      <c r="R255" s="65"/>
      <c r="S255" s="65"/>
      <c r="T255" s="65"/>
      <c r="U255" s="65"/>
      <c r="V255" s="27"/>
    </row>
    <row r="256" spans="10:22">
      <c r="J256" s="27"/>
      <c r="K256" s="27"/>
      <c r="L256" s="27"/>
      <c r="M256" s="27"/>
      <c r="N256" s="27"/>
      <c r="O256" s="27"/>
      <c r="P256" s="27"/>
      <c r="R256" s="65"/>
      <c r="S256" s="65"/>
      <c r="T256" s="65"/>
      <c r="U256" s="65"/>
      <c r="V256" s="27"/>
    </row>
    <row r="257" spans="10:22">
      <c r="J257" s="27"/>
      <c r="K257" s="27"/>
      <c r="L257" s="27"/>
      <c r="M257" s="27"/>
      <c r="N257" s="27"/>
      <c r="O257" s="27"/>
      <c r="P257" s="27"/>
      <c r="R257" s="65"/>
      <c r="S257" s="65"/>
      <c r="T257" s="65"/>
      <c r="U257" s="65"/>
      <c r="V257" s="27"/>
    </row>
    <row r="258" spans="10:22">
      <c r="J258" s="27"/>
      <c r="K258" s="27"/>
      <c r="L258" s="27"/>
      <c r="M258" s="27"/>
      <c r="N258" s="27"/>
      <c r="O258" s="27"/>
      <c r="P258" s="27"/>
      <c r="R258" s="65"/>
      <c r="S258" s="65"/>
      <c r="T258" s="65"/>
      <c r="U258" s="65"/>
      <c r="V258" s="27"/>
    </row>
    <row r="259" spans="10:22">
      <c r="J259" s="27"/>
      <c r="K259" s="27"/>
      <c r="L259" s="27"/>
      <c r="M259" s="27"/>
      <c r="N259" s="27"/>
      <c r="O259" s="27"/>
      <c r="P259" s="27"/>
      <c r="R259" s="65"/>
      <c r="S259" s="65"/>
      <c r="T259" s="65"/>
      <c r="U259" s="65"/>
      <c r="V259" s="27"/>
    </row>
    <row r="260" spans="10:22">
      <c r="J260" s="27"/>
      <c r="K260" s="27"/>
      <c r="L260" s="27"/>
      <c r="M260" s="27"/>
      <c r="N260" s="27"/>
      <c r="O260" s="27"/>
      <c r="P260" s="27"/>
      <c r="R260" s="65"/>
      <c r="S260" s="65"/>
      <c r="T260" s="65"/>
      <c r="U260" s="65"/>
      <c r="V260" s="27"/>
    </row>
    <row r="261" spans="10:22">
      <c r="J261" s="27"/>
      <c r="K261" s="27"/>
      <c r="L261" s="27"/>
      <c r="M261" s="27"/>
      <c r="N261" s="27"/>
      <c r="O261" s="27"/>
      <c r="P261" s="27"/>
      <c r="R261" s="65"/>
      <c r="S261" s="65"/>
      <c r="T261" s="65"/>
      <c r="U261" s="65"/>
      <c r="V261" s="27"/>
    </row>
    <row r="262" spans="10:22">
      <c r="J262" s="27"/>
      <c r="K262" s="27"/>
      <c r="L262" s="27"/>
      <c r="M262" s="27"/>
      <c r="N262" s="27"/>
      <c r="O262" s="27"/>
      <c r="P262" s="27"/>
      <c r="R262" s="65"/>
      <c r="S262" s="65"/>
      <c r="T262" s="65"/>
      <c r="U262" s="65"/>
      <c r="V262" s="27"/>
    </row>
    <row r="263" spans="10:22">
      <c r="J263" s="27"/>
      <c r="K263" s="27"/>
      <c r="L263" s="27"/>
      <c r="M263" s="27"/>
      <c r="N263" s="27"/>
      <c r="O263" s="27"/>
      <c r="P263" s="27"/>
      <c r="R263" s="65"/>
      <c r="S263" s="65"/>
      <c r="T263" s="65"/>
      <c r="U263" s="65"/>
      <c r="V263" s="27"/>
    </row>
    <row r="264" spans="10:22">
      <c r="J264" s="27"/>
      <c r="K264" s="27"/>
      <c r="L264" s="27"/>
      <c r="M264" s="27"/>
      <c r="N264" s="27"/>
      <c r="O264" s="27"/>
      <c r="P264" s="27"/>
      <c r="R264" s="65"/>
      <c r="S264" s="65"/>
      <c r="T264" s="65"/>
      <c r="U264" s="65"/>
      <c r="V264" s="27"/>
    </row>
    <row r="265" spans="10:22">
      <c r="J265" s="27"/>
      <c r="K265" s="27"/>
      <c r="L265" s="27"/>
      <c r="M265" s="27"/>
      <c r="N265" s="27"/>
      <c r="O265" s="27"/>
      <c r="P265" s="27"/>
      <c r="R265" s="65"/>
      <c r="S265" s="65"/>
      <c r="T265" s="65"/>
      <c r="U265" s="65"/>
      <c r="V265" s="27"/>
    </row>
    <row r="266" spans="10:22">
      <c r="J266" s="27"/>
      <c r="K266" s="27"/>
      <c r="L266" s="27"/>
      <c r="M266" s="27"/>
      <c r="N266" s="27"/>
      <c r="O266" s="27"/>
      <c r="P266" s="27"/>
      <c r="R266" s="65"/>
      <c r="S266" s="65"/>
      <c r="T266" s="65"/>
      <c r="U266" s="65"/>
      <c r="V266" s="27"/>
    </row>
    <row r="267" spans="10:22">
      <c r="J267" s="27"/>
      <c r="K267" s="27"/>
      <c r="L267" s="27"/>
      <c r="M267" s="27"/>
      <c r="N267" s="27"/>
      <c r="O267" s="27"/>
      <c r="P267" s="27"/>
      <c r="R267" s="65"/>
      <c r="S267" s="65"/>
      <c r="T267" s="65"/>
      <c r="U267" s="65"/>
      <c r="V267" s="27"/>
    </row>
    <row r="268" spans="10:22">
      <c r="J268" s="27"/>
      <c r="K268" s="27"/>
      <c r="L268" s="27"/>
      <c r="M268" s="27"/>
      <c r="N268" s="27"/>
      <c r="O268" s="27"/>
      <c r="P268" s="27"/>
      <c r="R268" s="65"/>
      <c r="S268" s="65"/>
      <c r="T268" s="65"/>
      <c r="U268" s="65"/>
      <c r="V268" s="27"/>
    </row>
    <row r="269" spans="10:22">
      <c r="J269" s="27"/>
      <c r="K269" s="27"/>
      <c r="L269" s="27"/>
      <c r="M269" s="27"/>
      <c r="N269" s="27"/>
      <c r="O269" s="27"/>
      <c r="P269" s="27"/>
      <c r="R269" s="65"/>
      <c r="S269" s="65"/>
      <c r="T269" s="65"/>
      <c r="U269" s="65"/>
      <c r="V269" s="27"/>
    </row>
    <row r="270" spans="10:22">
      <c r="J270" s="27"/>
      <c r="K270" s="27"/>
      <c r="L270" s="27"/>
      <c r="M270" s="27"/>
      <c r="N270" s="27"/>
      <c r="O270" s="27"/>
      <c r="P270" s="27"/>
      <c r="R270" s="65"/>
      <c r="S270" s="65"/>
      <c r="T270" s="65"/>
      <c r="U270" s="65"/>
      <c r="V270" s="27"/>
    </row>
    <row r="271" spans="10:22">
      <c r="J271" s="27"/>
      <c r="K271" s="27"/>
      <c r="L271" s="27"/>
      <c r="M271" s="27"/>
      <c r="N271" s="27"/>
      <c r="O271" s="27"/>
      <c r="P271" s="27"/>
      <c r="R271" s="65"/>
      <c r="S271" s="65"/>
      <c r="T271" s="65"/>
      <c r="U271" s="65"/>
      <c r="V271" s="27"/>
    </row>
    <row r="272" spans="10:22">
      <c r="J272" s="27"/>
      <c r="K272" s="27"/>
      <c r="L272" s="27"/>
      <c r="M272" s="27"/>
      <c r="N272" s="27"/>
      <c r="O272" s="27"/>
      <c r="P272" s="27"/>
      <c r="R272" s="65"/>
      <c r="S272" s="65"/>
      <c r="T272" s="65"/>
      <c r="U272" s="65"/>
      <c r="V272" s="27"/>
    </row>
    <row r="273" spans="10:22">
      <c r="J273" s="27"/>
      <c r="K273" s="27"/>
      <c r="L273" s="27"/>
      <c r="M273" s="27"/>
      <c r="N273" s="27"/>
      <c r="O273" s="27"/>
      <c r="P273" s="27"/>
      <c r="R273" s="65"/>
      <c r="S273" s="65"/>
      <c r="T273" s="65"/>
      <c r="U273" s="65"/>
      <c r="V273" s="27"/>
    </row>
    <row r="274" spans="10:22">
      <c r="J274" s="27"/>
      <c r="K274" s="27"/>
      <c r="L274" s="27"/>
      <c r="M274" s="27"/>
      <c r="N274" s="27"/>
      <c r="O274" s="27"/>
      <c r="P274" s="27"/>
      <c r="R274" s="65"/>
      <c r="S274" s="65"/>
      <c r="T274" s="65"/>
      <c r="U274" s="65"/>
      <c r="V274" s="27"/>
    </row>
    <row r="275" spans="10:22">
      <c r="J275" s="27"/>
      <c r="K275" s="27"/>
      <c r="L275" s="27"/>
      <c r="M275" s="27"/>
      <c r="N275" s="27"/>
      <c r="O275" s="27"/>
      <c r="P275" s="27"/>
      <c r="R275" s="65"/>
      <c r="S275" s="65"/>
      <c r="T275" s="65"/>
      <c r="U275" s="65"/>
      <c r="V275" s="27"/>
    </row>
    <row r="276" spans="10:22">
      <c r="J276" s="27"/>
      <c r="K276" s="27"/>
      <c r="L276" s="27"/>
      <c r="M276" s="27"/>
      <c r="N276" s="27"/>
      <c r="O276" s="27"/>
      <c r="P276" s="27"/>
      <c r="R276" s="65"/>
      <c r="S276" s="65"/>
      <c r="T276" s="65"/>
      <c r="U276" s="65"/>
      <c r="V276" s="27"/>
    </row>
    <row r="277" spans="10:22">
      <c r="J277" s="27"/>
      <c r="K277" s="27"/>
      <c r="L277" s="27"/>
      <c r="M277" s="27"/>
      <c r="N277" s="27"/>
      <c r="O277" s="27"/>
      <c r="P277" s="27"/>
      <c r="R277" s="65"/>
      <c r="S277" s="65"/>
      <c r="T277" s="65"/>
      <c r="U277" s="65"/>
      <c r="V277" s="27"/>
    </row>
    <row r="278" spans="10:22">
      <c r="J278" s="27"/>
      <c r="K278" s="27"/>
      <c r="L278" s="27"/>
      <c r="M278" s="27"/>
      <c r="N278" s="27"/>
      <c r="O278" s="27"/>
      <c r="P278" s="27"/>
      <c r="R278" s="65"/>
      <c r="S278" s="65"/>
      <c r="T278" s="65"/>
      <c r="U278" s="65"/>
      <c r="V278" s="27"/>
    </row>
    <row r="279" spans="10:22">
      <c r="J279" s="27"/>
      <c r="K279" s="27"/>
      <c r="L279" s="27"/>
      <c r="M279" s="27"/>
      <c r="N279" s="27"/>
      <c r="O279" s="27"/>
      <c r="P279" s="27"/>
      <c r="R279" s="65"/>
      <c r="S279" s="65"/>
      <c r="T279" s="65"/>
      <c r="U279" s="65"/>
      <c r="V279" s="27"/>
    </row>
    <row r="280" spans="10:22">
      <c r="J280" s="27"/>
      <c r="K280" s="27"/>
      <c r="L280" s="27"/>
      <c r="M280" s="27"/>
      <c r="N280" s="27"/>
      <c r="O280" s="27"/>
      <c r="P280" s="27"/>
      <c r="Q280" s="27"/>
      <c r="R280" s="63"/>
      <c r="S280" s="63"/>
      <c r="T280" s="63"/>
      <c r="U280" s="63"/>
      <c r="V280" s="27"/>
    </row>
    <row r="281" spans="10:22">
      <c r="J281" s="27"/>
      <c r="K281" s="27"/>
      <c r="L281" s="27"/>
      <c r="M281" s="27"/>
      <c r="N281" s="27"/>
      <c r="O281" s="27"/>
      <c r="P281" s="27"/>
      <c r="Q281" s="27"/>
      <c r="R281" s="63"/>
      <c r="S281" s="63"/>
      <c r="T281" s="63"/>
      <c r="U281" s="63"/>
      <c r="V281" s="27"/>
    </row>
    <row r="282" spans="10:22">
      <c r="J282" s="27"/>
      <c r="K282" s="27"/>
      <c r="L282" s="27"/>
      <c r="M282" s="27"/>
      <c r="N282" s="27"/>
      <c r="O282" s="27"/>
      <c r="P282" s="27"/>
      <c r="Q282" s="27"/>
      <c r="R282" s="63"/>
      <c r="S282" s="63"/>
      <c r="T282" s="63"/>
      <c r="U282" s="63"/>
      <c r="V282" s="27"/>
    </row>
    <row r="283" spans="10:22">
      <c r="J283" s="27"/>
      <c r="K283" s="27"/>
      <c r="L283" s="27"/>
      <c r="M283" s="27"/>
      <c r="N283" s="27"/>
      <c r="O283" s="27"/>
      <c r="P283" s="27"/>
      <c r="Q283" s="27"/>
      <c r="R283" s="63"/>
      <c r="S283" s="63"/>
      <c r="T283" s="63"/>
      <c r="U283" s="63"/>
      <c r="V283" s="27"/>
    </row>
    <row r="284" spans="10:22">
      <c r="J284" s="27"/>
      <c r="K284" s="27"/>
      <c r="L284" s="27"/>
      <c r="M284" s="27"/>
      <c r="N284" s="27"/>
      <c r="O284" s="27"/>
      <c r="P284" s="27"/>
      <c r="Q284" s="27"/>
      <c r="R284" s="63"/>
      <c r="S284" s="63"/>
      <c r="T284" s="63"/>
      <c r="U284" s="63"/>
      <c r="V284" s="27"/>
    </row>
    <row r="285" spans="10:22">
      <c r="J285" s="27"/>
      <c r="K285" s="27"/>
      <c r="L285" s="27"/>
      <c r="M285" s="27"/>
      <c r="N285" s="27"/>
      <c r="O285" s="27"/>
      <c r="P285" s="27"/>
      <c r="Q285" s="27"/>
      <c r="R285" s="63"/>
      <c r="S285" s="63"/>
      <c r="T285" s="63"/>
      <c r="U285" s="63"/>
      <c r="V285" s="27"/>
    </row>
    <row r="286" spans="10:22">
      <c r="J286" s="27"/>
      <c r="K286" s="27"/>
      <c r="L286" s="27"/>
      <c r="M286" s="27"/>
      <c r="N286" s="27"/>
      <c r="O286" s="27"/>
      <c r="P286" s="27"/>
      <c r="Q286" s="27"/>
      <c r="R286" s="63"/>
      <c r="S286" s="63"/>
      <c r="T286" s="63"/>
      <c r="U286" s="63"/>
      <c r="V286" s="27"/>
    </row>
    <row r="287" spans="10:22"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</row>
    <row r="288" spans="10:22"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</row>
    <row r="289" spans="7:22"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</row>
    <row r="290" spans="7:22"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</row>
    <row r="291" spans="7:22"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</row>
    <row r="292" spans="7:22"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</row>
    <row r="293" spans="7:22"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</row>
    <row r="294" spans="7:22">
      <c r="J294" s="27"/>
    </row>
    <row r="295" spans="7:22">
      <c r="J295" s="27"/>
    </row>
    <row r="296" spans="7:22">
      <c r="J296" s="27"/>
    </row>
    <row r="297" spans="7:22">
      <c r="J297" s="27"/>
    </row>
    <row r="298" spans="7:22">
      <c r="J298" s="27"/>
    </row>
    <row r="299" spans="7:22">
      <c r="I299" s="27"/>
      <c r="J299" s="27"/>
    </row>
    <row r="300" spans="7:22">
      <c r="I300" s="27"/>
    </row>
    <row r="301" spans="7:22">
      <c r="G301" s="27"/>
      <c r="I301" s="27"/>
    </row>
    <row r="302" spans="7:22" ht="15">
      <c r="G302" s="27"/>
      <c r="J302" s="66"/>
    </row>
    <row r="303" spans="7:22">
      <c r="G303" s="27"/>
      <c r="J303" s="27"/>
    </row>
    <row r="304" spans="7:22">
      <c r="J304" s="27"/>
    </row>
    <row r="305" spans="5:10">
      <c r="J305" s="27"/>
    </row>
    <row r="306" spans="5:10">
      <c r="J306" s="27"/>
    </row>
    <row r="307" spans="5:10">
      <c r="J307" s="27"/>
    </row>
    <row r="308" spans="5:10">
      <c r="J308" s="27"/>
    </row>
    <row r="309" spans="5:10">
      <c r="J309" s="27"/>
    </row>
    <row r="310" spans="5:10">
      <c r="H310" s="27"/>
      <c r="J310" s="27"/>
    </row>
    <row r="311" spans="5:10">
      <c r="E311" s="27"/>
      <c r="H311" s="27"/>
      <c r="J311" s="27"/>
    </row>
    <row r="312" spans="5:10">
      <c r="H312" s="27"/>
      <c r="J312" s="27"/>
    </row>
    <row r="313" spans="5:10">
      <c r="J313" s="27"/>
    </row>
    <row r="314" spans="5:10">
      <c r="J314" s="27"/>
    </row>
    <row r="315" spans="5:10">
      <c r="J315" s="27"/>
    </row>
    <row r="316" spans="5:10">
      <c r="J316" s="27"/>
    </row>
    <row r="317" spans="5:10">
      <c r="J317" s="27"/>
    </row>
    <row r="318" spans="5:10">
      <c r="J318" s="27"/>
    </row>
    <row r="319" spans="5:10">
      <c r="F319" s="27"/>
      <c r="G319" s="27"/>
      <c r="J319" s="27"/>
    </row>
    <row r="320" spans="5:10">
      <c r="F320" s="27"/>
      <c r="J320" s="27"/>
    </row>
    <row r="321" spans="5:10">
      <c r="F321" s="27"/>
      <c r="G321" s="27"/>
      <c r="I321" s="27"/>
      <c r="J321" s="27"/>
    </row>
    <row r="322" spans="5:10">
      <c r="J322" s="27"/>
    </row>
    <row r="323" spans="5:10">
      <c r="E323" s="27"/>
      <c r="I323" s="27"/>
      <c r="J323" s="27"/>
    </row>
    <row r="324" spans="5:10">
      <c r="J324" s="27"/>
    </row>
    <row r="325" spans="5:10">
      <c r="J325" s="27"/>
    </row>
    <row r="326" spans="5:10">
      <c r="J326" s="27"/>
    </row>
    <row r="327" spans="5:10">
      <c r="J327" s="27"/>
    </row>
    <row r="328" spans="5:10">
      <c r="J328" s="27"/>
    </row>
    <row r="329" spans="5:10">
      <c r="J329" s="27"/>
    </row>
    <row r="330" spans="5:10">
      <c r="H330" s="27"/>
      <c r="J330" s="27"/>
    </row>
    <row r="331" spans="5:10">
      <c r="J331" s="27"/>
    </row>
    <row r="332" spans="5:10">
      <c r="F332" s="27"/>
      <c r="H332" s="27"/>
      <c r="J332" s="27"/>
    </row>
    <row r="333" spans="5:10">
      <c r="J333" s="27"/>
    </row>
    <row r="334" spans="5:10">
      <c r="F334" s="27"/>
      <c r="J334" s="27"/>
    </row>
    <row r="335" spans="5:10">
      <c r="J335" s="27"/>
    </row>
    <row r="336" spans="5:10">
      <c r="J336" s="27"/>
    </row>
    <row r="337" spans="5:10">
      <c r="J337" s="27"/>
    </row>
    <row r="338" spans="5:10">
      <c r="J338" s="27"/>
    </row>
    <row r="339" spans="5:10">
      <c r="J339" s="27"/>
    </row>
    <row r="340" spans="5:10">
      <c r="J340" s="27"/>
    </row>
    <row r="341" spans="5:10">
      <c r="J341" s="27"/>
    </row>
    <row r="342" spans="5:10">
      <c r="J342" s="27"/>
    </row>
    <row r="343" spans="5:10" ht="15">
      <c r="G343" s="66"/>
      <c r="J343" s="27"/>
    </row>
    <row r="344" spans="5:10" ht="15">
      <c r="E344" s="66"/>
      <c r="J344" s="27"/>
    </row>
    <row r="345" spans="5:10">
      <c r="J345" s="27"/>
    </row>
    <row r="346" spans="5:10">
      <c r="J346" s="27"/>
    </row>
    <row r="347" spans="5:10" ht="15">
      <c r="I347" s="66"/>
      <c r="J347" s="27"/>
    </row>
    <row r="349" spans="5:10" ht="15">
      <c r="J349" s="66"/>
    </row>
    <row r="350" spans="5:10">
      <c r="J350" s="27"/>
    </row>
    <row r="351" spans="5:10">
      <c r="J351" s="27"/>
    </row>
    <row r="352" spans="5:10" ht="15">
      <c r="H352" s="66"/>
      <c r="J352" s="27"/>
    </row>
    <row r="353" spans="6:10">
      <c r="J353" s="27"/>
    </row>
    <row r="354" spans="6:10">
      <c r="J354" s="27"/>
    </row>
    <row r="355" spans="6:10" ht="15">
      <c r="F355" s="66"/>
      <c r="J355" s="27"/>
    </row>
    <row r="356" spans="6:10">
      <c r="J356" s="27"/>
    </row>
    <row r="357" spans="6:10">
      <c r="J357" s="27"/>
    </row>
    <row r="358" spans="6:10">
      <c r="J358" s="27"/>
    </row>
    <row r="359" spans="6:10">
      <c r="J359" s="27"/>
    </row>
    <row r="360" spans="6:10">
      <c r="J360" s="27"/>
    </row>
    <row r="361" spans="6:10">
      <c r="J361" s="27"/>
    </row>
    <row r="362" spans="6:10">
      <c r="J362" s="27"/>
    </row>
    <row r="363" spans="6:10">
      <c r="J363" s="27"/>
    </row>
    <row r="364" spans="6:10">
      <c r="J364" s="27"/>
    </row>
    <row r="365" spans="6:10">
      <c r="J365" s="27"/>
    </row>
    <row r="366" spans="6:10">
      <c r="J366" s="27"/>
    </row>
    <row r="367" spans="6:10">
      <c r="J367" s="27"/>
    </row>
    <row r="368" spans="6:10">
      <c r="J368" s="27"/>
    </row>
    <row r="369" spans="5:10" ht="15">
      <c r="E369" s="66"/>
      <c r="J369" s="27"/>
    </row>
    <row r="370" spans="5:10">
      <c r="J370" s="27"/>
    </row>
    <row r="371" spans="5:10">
      <c r="J371" s="27"/>
    </row>
    <row r="372" spans="5:10">
      <c r="J372" s="27"/>
    </row>
    <row r="373" spans="5:10">
      <c r="J373" s="27"/>
    </row>
    <row r="374" spans="5:10">
      <c r="J374" s="27"/>
    </row>
    <row r="375" spans="5:10">
      <c r="I375" s="27"/>
      <c r="J375" s="27"/>
    </row>
    <row r="376" spans="5:10">
      <c r="G376" s="27"/>
      <c r="J376" s="27"/>
    </row>
    <row r="377" spans="5:10" ht="15">
      <c r="I377" s="66"/>
    </row>
    <row r="378" spans="5:10" ht="15">
      <c r="G378" s="66"/>
    </row>
    <row r="380" spans="5:10" ht="15">
      <c r="J380" s="66"/>
    </row>
    <row r="381" spans="5:10">
      <c r="F381" s="27"/>
      <c r="H381" s="27"/>
      <c r="J381" s="27"/>
    </row>
    <row r="382" spans="5:10">
      <c r="J382" s="27"/>
    </row>
    <row r="383" spans="5:10" ht="15">
      <c r="F383" s="66"/>
      <c r="H383" s="66"/>
      <c r="J383" s="27"/>
    </row>
    <row r="384" spans="5:10">
      <c r="J384" s="27"/>
    </row>
    <row r="385" spans="5:10">
      <c r="J385" s="27"/>
    </row>
    <row r="386" spans="5:10" ht="15">
      <c r="E386" s="66"/>
      <c r="J386" s="27"/>
    </row>
    <row r="387" spans="5:10">
      <c r="J387" s="27"/>
    </row>
    <row r="388" spans="5:10">
      <c r="J388" s="27"/>
    </row>
    <row r="389" spans="5:10">
      <c r="J389" s="27"/>
    </row>
    <row r="390" spans="5:10">
      <c r="J390" s="27"/>
    </row>
    <row r="391" spans="5:10">
      <c r="J391" s="27"/>
    </row>
    <row r="392" spans="5:10">
      <c r="J392" s="27"/>
    </row>
    <row r="393" spans="5:10">
      <c r="J393" s="27"/>
    </row>
    <row r="394" spans="5:10">
      <c r="J394" s="27"/>
    </row>
    <row r="395" spans="5:10" ht="15">
      <c r="G395" s="66"/>
      <c r="J395" s="27"/>
    </row>
    <row r="396" spans="5:10" ht="15">
      <c r="I396" s="66"/>
      <c r="J396" s="27"/>
    </row>
    <row r="397" spans="5:10">
      <c r="J397" s="27"/>
    </row>
    <row r="398" spans="5:10" ht="15">
      <c r="H398" s="66"/>
      <c r="J398" s="27"/>
    </row>
    <row r="399" spans="5:10" ht="15">
      <c r="F399" s="66"/>
      <c r="J399" s="27"/>
    </row>
    <row r="400" spans="5:10" ht="15">
      <c r="E400" s="66"/>
      <c r="J400" s="27"/>
    </row>
    <row r="402" spans="5:10" ht="15">
      <c r="J402" s="66"/>
    </row>
    <row r="403" spans="5:10">
      <c r="J403" s="27"/>
    </row>
    <row r="404" spans="5:10">
      <c r="G404" s="27"/>
      <c r="I404" s="27"/>
      <c r="J404" s="27"/>
    </row>
    <row r="405" spans="5:10">
      <c r="E405" s="27"/>
      <c r="H405" s="27"/>
      <c r="J405" s="27"/>
    </row>
    <row r="406" spans="5:10" ht="15">
      <c r="G406" s="66"/>
      <c r="I406" s="66"/>
      <c r="J406" s="27"/>
    </row>
    <row r="407" spans="5:10" ht="15">
      <c r="E407" s="66"/>
      <c r="H407" s="66"/>
      <c r="J407" s="27"/>
    </row>
    <row r="408" spans="5:10">
      <c r="J408" s="27"/>
    </row>
    <row r="409" spans="5:10">
      <c r="F409" s="27"/>
      <c r="J409" s="27"/>
    </row>
    <row r="410" spans="5:10">
      <c r="J410" s="27"/>
    </row>
    <row r="411" spans="5:10" ht="15">
      <c r="F411" s="66"/>
      <c r="H411" s="27"/>
    </row>
    <row r="412" spans="5:10" ht="15">
      <c r="G412" s="27"/>
      <c r="I412" s="27"/>
      <c r="J412" s="66"/>
    </row>
    <row r="413" spans="5:10" ht="15">
      <c r="F413" s="27"/>
      <c r="H413" s="66"/>
      <c r="J413" s="27"/>
    </row>
    <row r="414" spans="5:10" ht="15">
      <c r="G414" s="66"/>
      <c r="I414" s="66"/>
      <c r="J414" s="27"/>
    </row>
    <row r="415" spans="5:10" ht="15">
      <c r="F415" s="66"/>
      <c r="J415" s="27"/>
    </row>
    <row r="416" spans="5:10">
      <c r="J416" s="27"/>
    </row>
  </sheetData>
  <pageMargins left="0.74803149606299213" right="0.74803149606299213" top="0.98425196850393704" bottom="0.98425196850393704" header="0.51181102362204722" footer="0.51181102362204722"/>
  <pageSetup paperSize="9" orientation="landscape" horizontalDpi="4294967293" r:id="rId1"/>
  <headerFooter alignWithMargins="0"/>
  <rowBreaks count="6" manualBreakCount="6">
    <brk id="44" max="11" man="1"/>
    <brk id="67" max="11" man="1"/>
    <brk id="93" max="11" man="1"/>
    <brk id="126" max="11" man="1"/>
    <brk id="152" max="11" man="1"/>
    <brk id="17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wksTeamResults">
    <tabColor rgb="FF00B050"/>
  </sheetPr>
  <dimension ref="A1:AK194"/>
  <sheetViews>
    <sheetView topLeftCell="A16" workbookViewId="0">
      <pane xSplit="1" ySplit="3" topLeftCell="U66" activePane="bottomRight" state="frozen"/>
      <selection activeCell="A16" sqref="A16"/>
      <selection pane="topRight" activeCell="B16" sqref="B16"/>
      <selection pane="bottomLeft" activeCell="A19" sqref="A19"/>
      <selection pane="bottomRight" activeCell="AI16" sqref="AI16"/>
    </sheetView>
  </sheetViews>
  <sheetFormatPr defaultRowHeight="12.75" outlineLevelRow="1"/>
  <cols>
    <col min="1" max="1" width="11.7109375" style="2" customWidth="1"/>
    <col min="2" max="2" width="10.140625" style="2" bestFit="1" customWidth="1"/>
    <col min="3" max="6" width="9.140625" style="2"/>
    <col min="7" max="7" width="9.85546875" style="2" customWidth="1"/>
    <col min="8" max="13" width="9.140625" style="2"/>
    <col min="14" max="17" width="9.7109375" style="2" customWidth="1"/>
    <col min="18" max="18" width="2.7109375" style="2" customWidth="1"/>
    <col min="19" max="35" width="9.7109375" style="2" customWidth="1"/>
    <col min="36" max="36" width="1.7109375" style="2" customWidth="1"/>
    <col min="37" max="16384" width="9.140625" style="2"/>
  </cols>
  <sheetData>
    <row r="1" spans="1:37" hidden="1" outlineLevel="1">
      <c r="A1" s="44" t="s">
        <v>620</v>
      </c>
      <c r="B1" s="25">
        <f>B$42</f>
        <v>12</v>
      </c>
      <c r="C1" s="25">
        <f t="shared" ref="C1:Q1" si="0">C$42</f>
        <v>11</v>
      </c>
      <c r="D1" s="25">
        <f t="shared" si="0"/>
        <v>9</v>
      </c>
      <c r="E1" s="25">
        <f t="shared" si="0"/>
        <v>16</v>
      </c>
      <c r="F1" s="25">
        <f t="shared" si="0"/>
        <v>4</v>
      </c>
      <c r="G1" s="25">
        <f t="shared" si="0"/>
        <v>2</v>
      </c>
      <c r="H1" s="25">
        <f t="shared" si="0"/>
        <v>7</v>
      </c>
      <c r="I1" s="25">
        <f t="shared" si="0"/>
        <v>8</v>
      </c>
      <c r="J1" s="25">
        <f t="shared" si="0"/>
        <v>6</v>
      </c>
      <c r="K1" s="25">
        <f t="shared" si="0"/>
        <v>15</v>
      </c>
      <c r="L1" s="25">
        <f t="shared" si="0"/>
        <v>1</v>
      </c>
      <c r="M1" s="25">
        <f t="shared" si="0"/>
        <v>13</v>
      </c>
      <c r="N1" s="25">
        <f t="shared" si="0"/>
        <v>3</v>
      </c>
      <c r="O1" s="25">
        <f t="shared" si="0"/>
        <v>5</v>
      </c>
      <c r="P1" s="25">
        <f t="shared" si="0"/>
        <v>10</v>
      </c>
      <c r="Q1" s="25">
        <f t="shared" si="0"/>
        <v>14</v>
      </c>
      <c r="S1" s="70" t="str">
        <f>A1</f>
        <v>TeamFormula1</v>
      </c>
      <c r="T1" s="71">
        <f t="shared" ref="T1:AI1" si="1">T$42</f>
        <v>12</v>
      </c>
      <c r="U1" s="71">
        <f t="shared" si="1"/>
        <v>11</v>
      </c>
      <c r="V1" s="71">
        <f t="shared" si="1"/>
        <v>9</v>
      </c>
      <c r="W1" s="71" t="str">
        <f t="shared" si="1"/>
        <v xml:space="preserve">- </v>
      </c>
      <c r="X1" s="71">
        <f t="shared" si="1"/>
        <v>4</v>
      </c>
      <c r="Y1" s="71">
        <f t="shared" si="1"/>
        <v>2</v>
      </c>
      <c r="Z1" s="71">
        <f t="shared" si="1"/>
        <v>7</v>
      </c>
      <c r="AA1" s="71">
        <f t="shared" si="1"/>
        <v>8</v>
      </c>
      <c r="AB1" s="71">
        <f t="shared" si="1"/>
        <v>6</v>
      </c>
      <c r="AC1" s="71">
        <f t="shared" si="1"/>
        <v>15</v>
      </c>
      <c r="AD1" s="71">
        <f t="shared" si="1"/>
        <v>1</v>
      </c>
      <c r="AE1" s="71">
        <f t="shared" si="1"/>
        <v>13</v>
      </c>
      <c r="AF1" s="71">
        <f t="shared" si="1"/>
        <v>3</v>
      </c>
      <c r="AG1" s="71">
        <f t="shared" si="1"/>
        <v>5</v>
      </c>
      <c r="AH1" s="71">
        <f t="shared" si="1"/>
        <v>10</v>
      </c>
      <c r="AI1" s="71">
        <f t="shared" si="1"/>
        <v>14</v>
      </c>
      <c r="AK1" s="72" t="s">
        <v>621</v>
      </c>
    </row>
    <row r="2" spans="1:37" hidden="1" outlineLevel="1"/>
    <row r="3" spans="1:37" hidden="1" outlineLevel="1">
      <c r="A3" s="73"/>
      <c r="B3" s="74" t="s">
        <v>51</v>
      </c>
      <c r="C3" s="74" t="s">
        <v>88</v>
      </c>
      <c r="D3" s="74" t="s">
        <v>121</v>
      </c>
      <c r="E3" s="74" t="s">
        <v>467</v>
      </c>
      <c r="F3" s="74" t="s">
        <v>40</v>
      </c>
      <c r="G3" s="74" t="s">
        <v>26</v>
      </c>
      <c r="H3" s="74" t="s">
        <v>91</v>
      </c>
      <c r="I3" s="74" t="s">
        <v>20</v>
      </c>
      <c r="J3" s="74" t="s">
        <v>64</v>
      </c>
      <c r="K3" s="74" t="s">
        <v>241</v>
      </c>
      <c r="L3" s="74" t="s">
        <v>32</v>
      </c>
      <c r="M3" s="74" t="s">
        <v>110</v>
      </c>
      <c r="N3" s="74" t="s">
        <v>60</v>
      </c>
      <c r="O3" s="74" t="s">
        <v>54</v>
      </c>
      <c r="P3" s="74" t="s">
        <v>116</v>
      </c>
      <c r="Q3" s="74" t="s">
        <v>47</v>
      </c>
      <c r="R3" s="73"/>
      <c r="S3" s="73"/>
      <c r="T3" s="74" t="s">
        <v>51</v>
      </c>
      <c r="U3" s="74" t="s">
        <v>88</v>
      </c>
      <c r="V3" s="74" t="s">
        <v>121</v>
      </c>
      <c r="W3" s="74" t="s">
        <v>467</v>
      </c>
      <c r="X3" s="74" t="s">
        <v>40</v>
      </c>
      <c r="Y3" s="74" t="s">
        <v>26</v>
      </c>
      <c r="Z3" s="74" t="s">
        <v>91</v>
      </c>
      <c r="AA3" s="74" t="s">
        <v>20</v>
      </c>
      <c r="AB3" s="74" t="s">
        <v>64</v>
      </c>
      <c r="AC3" s="74" t="s">
        <v>241</v>
      </c>
      <c r="AD3" s="74" t="s">
        <v>32</v>
      </c>
      <c r="AE3" s="74" t="s">
        <v>110</v>
      </c>
      <c r="AF3" s="74" t="s">
        <v>60</v>
      </c>
      <c r="AG3" s="74" t="s">
        <v>54</v>
      </c>
      <c r="AH3" s="74" t="s">
        <v>116</v>
      </c>
      <c r="AI3" s="74" t="s">
        <v>47</v>
      </c>
    </row>
    <row r="4" spans="1:37" hidden="1" outlineLevel="1">
      <c r="A4" s="1" t="s">
        <v>622</v>
      </c>
      <c r="B4" s="75" t="s">
        <v>761</v>
      </c>
      <c r="C4" s="75" t="s">
        <v>761</v>
      </c>
      <c r="D4" s="75" t="s">
        <v>761</v>
      </c>
      <c r="E4" s="75" t="s">
        <v>762</v>
      </c>
      <c r="F4" s="75" t="s">
        <v>761</v>
      </c>
      <c r="G4" s="75" t="s">
        <v>761</v>
      </c>
      <c r="H4" s="75" t="s">
        <v>761</v>
      </c>
      <c r="I4" s="75" t="s">
        <v>761</v>
      </c>
      <c r="J4" s="75" t="s">
        <v>761</v>
      </c>
      <c r="K4" s="75" t="s">
        <v>761</v>
      </c>
      <c r="L4" s="75" t="s">
        <v>761</v>
      </c>
      <c r="M4" s="75" t="s">
        <v>761</v>
      </c>
      <c r="N4" s="75" t="s">
        <v>761</v>
      </c>
      <c r="O4" s="75" t="s">
        <v>761</v>
      </c>
      <c r="P4" s="75" t="s">
        <v>761</v>
      </c>
      <c r="Q4" s="75" t="s">
        <v>761</v>
      </c>
      <c r="S4" s="1" t="s">
        <v>622</v>
      </c>
      <c r="T4" s="75" t="s">
        <v>761</v>
      </c>
      <c r="U4" s="75" t="s">
        <v>761</v>
      </c>
      <c r="V4" s="75" t="s">
        <v>761</v>
      </c>
      <c r="W4" s="75" t="s">
        <v>762</v>
      </c>
      <c r="X4" s="75" t="s">
        <v>761</v>
      </c>
      <c r="Y4" s="75" t="s">
        <v>761</v>
      </c>
      <c r="Z4" s="75" t="s">
        <v>761</v>
      </c>
      <c r="AA4" s="75" t="s">
        <v>761</v>
      </c>
      <c r="AB4" s="75" t="s">
        <v>761</v>
      </c>
      <c r="AC4" s="75" t="s">
        <v>761</v>
      </c>
      <c r="AD4" s="75" t="s">
        <v>761</v>
      </c>
      <c r="AE4" s="75" t="s">
        <v>761</v>
      </c>
      <c r="AF4" s="75" t="s">
        <v>761</v>
      </c>
      <c r="AG4" s="75">
        <v>0</v>
      </c>
      <c r="AH4" s="75" t="s">
        <v>761</v>
      </c>
      <c r="AI4" s="75" t="s">
        <v>761</v>
      </c>
      <c r="AJ4" s="73"/>
    </row>
    <row r="5" spans="1:37" hidden="1" outlineLevel="1">
      <c r="A5" s="73"/>
      <c r="B5" s="29">
        <f>A5+1</f>
        <v>1</v>
      </c>
      <c r="C5" s="29">
        <f>B5+1</f>
        <v>2</v>
      </c>
      <c r="D5" s="29">
        <f>C5+1</f>
        <v>3</v>
      </c>
      <c r="E5" s="29" t="e">
        <f>#REF!+1</f>
        <v>#REF!</v>
      </c>
      <c r="F5" s="29" t="e">
        <f t="shared" ref="F5:P5" si="2">E5+1</f>
        <v>#REF!</v>
      </c>
      <c r="G5" s="29" t="e">
        <f t="shared" si="2"/>
        <v>#REF!</v>
      </c>
      <c r="H5" s="29" t="e">
        <f t="shared" si="2"/>
        <v>#REF!</v>
      </c>
      <c r="I5" s="29" t="e">
        <f t="shared" si="2"/>
        <v>#REF!</v>
      </c>
      <c r="J5" s="29" t="e">
        <f t="shared" si="2"/>
        <v>#REF!</v>
      </c>
      <c r="K5" s="29" t="e">
        <f t="shared" si="2"/>
        <v>#REF!</v>
      </c>
      <c r="L5" s="29" t="e">
        <f t="shared" si="2"/>
        <v>#REF!</v>
      </c>
      <c r="M5" s="29" t="e">
        <f t="shared" si="2"/>
        <v>#REF!</v>
      </c>
      <c r="N5" s="29" t="e">
        <f t="shared" si="2"/>
        <v>#REF!</v>
      </c>
      <c r="O5" s="29" t="e">
        <f t="shared" si="2"/>
        <v>#REF!</v>
      </c>
      <c r="P5" s="29" t="e">
        <f t="shared" si="2"/>
        <v>#REF!</v>
      </c>
      <c r="Q5" s="29" t="e">
        <f>#REF!+1</f>
        <v>#REF!</v>
      </c>
      <c r="S5" s="73"/>
      <c r="T5" s="29">
        <f>S5+1</f>
        <v>1</v>
      </c>
      <c r="U5" s="29">
        <f>T5+1</f>
        <v>2</v>
      </c>
      <c r="V5" s="29">
        <f>U5+1</f>
        <v>3</v>
      </c>
      <c r="W5" s="29" t="e">
        <f>#REF!+1</f>
        <v>#REF!</v>
      </c>
      <c r="X5" s="29" t="e">
        <f t="shared" ref="X5:AC5" si="3">W5+1</f>
        <v>#REF!</v>
      </c>
      <c r="Y5" s="29" t="e">
        <f t="shared" si="3"/>
        <v>#REF!</v>
      </c>
      <c r="Z5" s="29" t="e">
        <f t="shared" si="3"/>
        <v>#REF!</v>
      </c>
      <c r="AA5" s="29" t="e">
        <f t="shared" si="3"/>
        <v>#REF!</v>
      </c>
      <c r="AB5" s="29" t="e">
        <f t="shared" si="3"/>
        <v>#REF!</v>
      </c>
      <c r="AC5" s="29" t="e">
        <f t="shared" si="3"/>
        <v>#REF!</v>
      </c>
      <c r="AD5" s="29" t="e">
        <f>AC5+1</f>
        <v>#REF!</v>
      </c>
      <c r="AE5" s="29" t="e">
        <f>AD5+1</f>
        <v>#REF!</v>
      </c>
      <c r="AF5" s="29" t="e">
        <f>AE5+1</f>
        <v>#REF!</v>
      </c>
      <c r="AG5" s="29" t="e">
        <f>AF5+1</f>
        <v>#REF!</v>
      </c>
      <c r="AH5" s="29" t="e">
        <f>AG5+1</f>
        <v>#REF!</v>
      </c>
      <c r="AI5" s="29" t="e">
        <f>#REF!+1</f>
        <v>#REF!</v>
      </c>
    </row>
    <row r="6" spans="1:37" hidden="1" outlineLevel="1">
      <c r="A6" s="1" t="s">
        <v>623</v>
      </c>
      <c r="B6" s="76">
        <f>B40</f>
        <v>4529</v>
      </c>
      <c r="C6" s="76">
        <f t="shared" ref="C6:Q6" si="4">C40</f>
        <v>4499</v>
      </c>
      <c r="D6" s="76">
        <f>D40</f>
        <v>3983</v>
      </c>
      <c r="E6" s="76">
        <f t="shared" si="4"/>
        <v>6214</v>
      </c>
      <c r="F6" s="76">
        <f t="shared" si="4"/>
        <v>2358</v>
      </c>
      <c r="G6" s="76">
        <f t="shared" si="4"/>
        <v>2225</v>
      </c>
      <c r="H6" s="76">
        <f t="shared" si="4"/>
        <v>3214</v>
      </c>
      <c r="I6" s="76">
        <f t="shared" si="4"/>
        <v>3802</v>
      </c>
      <c r="J6" s="76">
        <f t="shared" si="4"/>
        <v>3080</v>
      </c>
      <c r="K6" s="76">
        <f t="shared" si="4"/>
        <v>5766</v>
      </c>
      <c r="L6" s="76">
        <f t="shared" si="4"/>
        <v>2014</v>
      </c>
      <c r="M6" s="76">
        <f t="shared" si="4"/>
        <v>5130</v>
      </c>
      <c r="N6" s="76">
        <f t="shared" si="4"/>
        <v>2231</v>
      </c>
      <c r="O6" s="76">
        <f t="shared" si="4"/>
        <v>2851</v>
      </c>
      <c r="P6" s="76">
        <f t="shared" si="4"/>
        <v>4191</v>
      </c>
      <c r="Q6" s="76">
        <f t="shared" si="4"/>
        <v>5150</v>
      </c>
      <c r="S6" s="1" t="s">
        <v>623</v>
      </c>
      <c r="T6" s="76">
        <f>T40</f>
        <v>4529</v>
      </c>
      <c r="U6" s="76">
        <f>U40</f>
        <v>4499</v>
      </c>
      <c r="V6" s="76">
        <f>V40</f>
        <v>3983</v>
      </c>
      <c r="W6" s="76" t="str">
        <f>IF(W$4="N","-",W40)</f>
        <v>-</v>
      </c>
      <c r="X6" s="76">
        <f t="shared" ref="X6:AI6" si="5">X40</f>
        <v>2358</v>
      </c>
      <c r="Y6" s="76">
        <f t="shared" si="5"/>
        <v>2225</v>
      </c>
      <c r="Z6" s="76">
        <f t="shared" si="5"/>
        <v>3214</v>
      </c>
      <c r="AA6" s="76">
        <f t="shared" si="5"/>
        <v>3802</v>
      </c>
      <c r="AB6" s="76">
        <f t="shared" si="5"/>
        <v>3080</v>
      </c>
      <c r="AC6" s="76">
        <f t="shared" si="5"/>
        <v>5766</v>
      </c>
      <c r="AD6" s="76">
        <f t="shared" si="5"/>
        <v>2014</v>
      </c>
      <c r="AE6" s="76">
        <f t="shared" si="5"/>
        <v>5130</v>
      </c>
      <c r="AF6" s="76">
        <f t="shared" si="5"/>
        <v>2231</v>
      </c>
      <c r="AG6" s="76">
        <f t="shared" si="5"/>
        <v>2851</v>
      </c>
      <c r="AH6" s="76">
        <f t="shared" si="5"/>
        <v>4191</v>
      </c>
      <c r="AI6" s="76">
        <f t="shared" si="5"/>
        <v>5150</v>
      </c>
    </row>
    <row r="7" spans="1:37" hidden="1" outlineLevel="1">
      <c r="A7" s="1" t="s">
        <v>624</v>
      </c>
      <c r="B7" s="77">
        <f t="shared" ref="B7:Q7" si="6">IF(SUM($A6:$R6)=0,0,COUNTIF($A6:$R6,"&lt;"&amp;B6)+1)</f>
        <v>12</v>
      </c>
      <c r="C7" s="77">
        <f t="shared" si="6"/>
        <v>11</v>
      </c>
      <c r="D7" s="77">
        <f t="shared" si="6"/>
        <v>9</v>
      </c>
      <c r="E7" s="77">
        <f t="shared" si="6"/>
        <v>16</v>
      </c>
      <c r="F7" s="77">
        <f t="shared" si="6"/>
        <v>4</v>
      </c>
      <c r="G7" s="77">
        <f t="shared" si="6"/>
        <v>2</v>
      </c>
      <c r="H7" s="77">
        <f t="shared" si="6"/>
        <v>7</v>
      </c>
      <c r="I7" s="77">
        <f t="shared" si="6"/>
        <v>8</v>
      </c>
      <c r="J7" s="77">
        <f t="shared" si="6"/>
        <v>6</v>
      </c>
      <c r="K7" s="77">
        <f t="shared" si="6"/>
        <v>15</v>
      </c>
      <c r="L7" s="77">
        <f t="shared" si="6"/>
        <v>1</v>
      </c>
      <c r="M7" s="77">
        <f t="shared" si="6"/>
        <v>13</v>
      </c>
      <c r="N7" s="77">
        <f t="shared" si="6"/>
        <v>3</v>
      </c>
      <c r="O7" s="77">
        <f t="shared" si="6"/>
        <v>5</v>
      </c>
      <c r="P7" s="77">
        <f t="shared" si="6"/>
        <v>10</v>
      </c>
      <c r="Q7" s="77">
        <f t="shared" si="6"/>
        <v>14</v>
      </c>
      <c r="S7" s="1" t="s">
        <v>624</v>
      </c>
      <c r="T7" s="77">
        <f t="shared" ref="T7:AI7" si="7">IF(SUM($S6:$AJ6)=0,0,IF(T$4="N","-",COUNTIF($S6:$AJ6,"&lt;"&amp;T6)+1))</f>
        <v>12</v>
      </c>
      <c r="U7" s="77">
        <f t="shared" si="7"/>
        <v>11</v>
      </c>
      <c r="V7" s="77">
        <f t="shared" si="7"/>
        <v>9</v>
      </c>
      <c r="W7" s="77" t="str">
        <f t="shared" si="7"/>
        <v>-</v>
      </c>
      <c r="X7" s="77">
        <f t="shared" si="7"/>
        <v>4</v>
      </c>
      <c r="Y7" s="77">
        <f t="shared" si="7"/>
        <v>2</v>
      </c>
      <c r="Z7" s="77">
        <f t="shared" si="7"/>
        <v>7</v>
      </c>
      <c r="AA7" s="77">
        <f t="shared" si="7"/>
        <v>8</v>
      </c>
      <c r="AB7" s="77">
        <f t="shared" si="7"/>
        <v>6</v>
      </c>
      <c r="AC7" s="77">
        <f t="shared" si="7"/>
        <v>15</v>
      </c>
      <c r="AD7" s="77">
        <f t="shared" si="7"/>
        <v>1</v>
      </c>
      <c r="AE7" s="77">
        <f t="shared" si="7"/>
        <v>13</v>
      </c>
      <c r="AF7" s="77">
        <f t="shared" si="7"/>
        <v>3</v>
      </c>
      <c r="AG7" s="77">
        <f t="shared" si="7"/>
        <v>5</v>
      </c>
      <c r="AH7" s="77">
        <f t="shared" si="7"/>
        <v>10</v>
      </c>
      <c r="AI7" s="77">
        <f t="shared" si="7"/>
        <v>14</v>
      </c>
    </row>
    <row r="8" spans="1:37" hidden="1" outlineLevel="1">
      <c r="A8" s="1" t="s">
        <v>5</v>
      </c>
      <c r="B8" s="76">
        <f t="shared" ref="B8:Q8" si="8">B7-B42</f>
        <v>0</v>
      </c>
      <c r="C8" s="76">
        <f t="shared" si="8"/>
        <v>0</v>
      </c>
      <c r="D8" s="76">
        <f>D7-D42</f>
        <v>0</v>
      </c>
      <c r="E8" s="76">
        <f t="shared" si="8"/>
        <v>0</v>
      </c>
      <c r="F8" s="76">
        <f t="shared" si="8"/>
        <v>0</v>
      </c>
      <c r="G8" s="76">
        <f t="shared" si="8"/>
        <v>0</v>
      </c>
      <c r="H8" s="76">
        <f t="shared" si="8"/>
        <v>0</v>
      </c>
      <c r="I8" s="76">
        <f t="shared" si="8"/>
        <v>0</v>
      </c>
      <c r="J8" s="76">
        <f t="shared" si="8"/>
        <v>0</v>
      </c>
      <c r="K8" s="76">
        <f t="shared" si="8"/>
        <v>0</v>
      </c>
      <c r="L8" s="76">
        <f t="shared" si="8"/>
        <v>0</v>
      </c>
      <c r="M8" s="76">
        <f t="shared" si="8"/>
        <v>0</v>
      </c>
      <c r="N8" s="76">
        <f t="shared" si="8"/>
        <v>0</v>
      </c>
      <c r="O8" s="76">
        <f t="shared" si="8"/>
        <v>0</v>
      </c>
      <c r="P8" s="76">
        <f t="shared" si="8"/>
        <v>0</v>
      </c>
      <c r="Q8" s="76">
        <f t="shared" si="8"/>
        <v>0</v>
      </c>
      <c r="S8" s="1" t="s">
        <v>5</v>
      </c>
      <c r="T8" s="76">
        <f t="shared" ref="T8:AI8" si="9">IF(T$4="N",0,T7-T42)</f>
        <v>0</v>
      </c>
      <c r="U8" s="76">
        <f t="shared" si="9"/>
        <v>0</v>
      </c>
      <c r="V8" s="76">
        <f>IF(V$4="N",0,V7-V42)</f>
        <v>0</v>
      </c>
      <c r="W8" s="76">
        <f t="shared" si="9"/>
        <v>0</v>
      </c>
      <c r="X8" s="76">
        <f t="shared" si="9"/>
        <v>0</v>
      </c>
      <c r="Y8" s="76">
        <f t="shared" si="9"/>
        <v>0</v>
      </c>
      <c r="Z8" s="76">
        <f t="shared" si="9"/>
        <v>0</v>
      </c>
      <c r="AA8" s="76">
        <f t="shared" si="9"/>
        <v>0</v>
      </c>
      <c r="AB8" s="76">
        <f t="shared" si="9"/>
        <v>0</v>
      </c>
      <c r="AC8" s="76">
        <f t="shared" si="9"/>
        <v>0</v>
      </c>
      <c r="AD8" s="76">
        <f t="shared" si="9"/>
        <v>0</v>
      </c>
      <c r="AE8" s="76">
        <f t="shared" si="9"/>
        <v>0</v>
      </c>
      <c r="AF8" s="76">
        <f t="shared" si="9"/>
        <v>0</v>
      </c>
      <c r="AG8" s="76">
        <f t="shared" si="9"/>
        <v>0</v>
      </c>
      <c r="AH8" s="76">
        <f t="shared" si="9"/>
        <v>0</v>
      </c>
      <c r="AI8" s="76">
        <f t="shared" si="9"/>
        <v>0</v>
      </c>
    </row>
    <row r="9" spans="1:37" ht="13.5" hidden="1" outlineLevel="1" thickBot="1">
      <c r="A9" s="78" t="s">
        <v>5</v>
      </c>
      <c r="B9" s="79">
        <f>SUM(A8:AJ8)</f>
        <v>0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S9" s="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</row>
    <row r="10" spans="1:37" hidden="1" outlineLevel="1">
      <c r="A10" s="1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S10" s="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</row>
    <row r="11" spans="1:37" hidden="1" outlineLevel="1">
      <c r="A11" s="1" t="s">
        <v>623</v>
      </c>
      <c r="B11" s="76">
        <f ca="1">B56</f>
        <v>12</v>
      </c>
      <c r="C11" s="76">
        <f t="shared" ref="C11:Q11" ca="1" si="10">C56</f>
        <v>11</v>
      </c>
      <c r="D11" s="76">
        <f ca="1">D56</f>
        <v>9</v>
      </c>
      <c r="E11" s="76">
        <f t="shared" ca="1" si="10"/>
        <v>16</v>
      </c>
      <c r="F11" s="76">
        <f t="shared" ca="1" si="10"/>
        <v>4</v>
      </c>
      <c r="G11" s="76">
        <f t="shared" ca="1" si="10"/>
        <v>2</v>
      </c>
      <c r="H11" s="76">
        <f t="shared" ca="1" si="10"/>
        <v>7</v>
      </c>
      <c r="I11" s="76">
        <f t="shared" ca="1" si="10"/>
        <v>8</v>
      </c>
      <c r="J11" s="76">
        <f t="shared" ca="1" si="10"/>
        <v>6</v>
      </c>
      <c r="K11" s="76">
        <f t="shared" ca="1" si="10"/>
        <v>15</v>
      </c>
      <c r="L11" s="76">
        <f t="shared" ca="1" si="10"/>
        <v>1</v>
      </c>
      <c r="M11" s="76">
        <f t="shared" ca="1" si="10"/>
        <v>13</v>
      </c>
      <c r="N11" s="76">
        <f t="shared" ca="1" si="10"/>
        <v>3</v>
      </c>
      <c r="O11" s="76">
        <f t="shared" ca="1" si="10"/>
        <v>5</v>
      </c>
      <c r="P11" s="76">
        <f t="shared" ca="1" si="10"/>
        <v>10</v>
      </c>
      <c r="Q11" s="76">
        <f t="shared" ca="1" si="10"/>
        <v>14</v>
      </c>
      <c r="S11" s="1" t="s">
        <v>623</v>
      </c>
      <c r="T11" s="82">
        <f t="shared" ref="T11:AI11" ca="1" si="11">IF(T$4="N","-",T56)</f>
        <v>12</v>
      </c>
      <c r="U11" s="82">
        <f t="shared" ca="1" si="11"/>
        <v>11</v>
      </c>
      <c r="V11" s="82">
        <f ca="1">IF(V$4="N","-",V56)</f>
        <v>9</v>
      </c>
      <c r="W11" s="82" t="str">
        <f t="shared" si="11"/>
        <v>-</v>
      </c>
      <c r="X11" s="82">
        <f t="shared" ca="1" si="11"/>
        <v>4</v>
      </c>
      <c r="Y11" s="82">
        <f t="shared" ca="1" si="11"/>
        <v>2</v>
      </c>
      <c r="Z11" s="82">
        <f t="shared" ca="1" si="11"/>
        <v>7</v>
      </c>
      <c r="AA11" s="82">
        <f t="shared" ca="1" si="11"/>
        <v>8</v>
      </c>
      <c r="AB11" s="82">
        <f t="shared" ca="1" si="11"/>
        <v>6</v>
      </c>
      <c r="AC11" s="82">
        <f t="shared" ca="1" si="11"/>
        <v>15</v>
      </c>
      <c r="AD11" s="82">
        <f t="shared" ca="1" si="11"/>
        <v>1</v>
      </c>
      <c r="AE11" s="82">
        <f t="shared" ca="1" si="11"/>
        <v>13</v>
      </c>
      <c r="AF11" s="82">
        <f t="shared" ca="1" si="11"/>
        <v>3</v>
      </c>
      <c r="AG11" s="82">
        <f t="shared" ca="1" si="11"/>
        <v>5</v>
      </c>
      <c r="AH11" s="82">
        <f t="shared" ca="1" si="11"/>
        <v>10</v>
      </c>
      <c r="AI11" s="82">
        <f t="shared" ca="1" si="11"/>
        <v>14</v>
      </c>
      <c r="AJ11" s="83"/>
    </row>
    <row r="12" spans="1:37" hidden="1" outlineLevel="1">
      <c r="A12" s="1" t="s">
        <v>624</v>
      </c>
      <c r="B12" s="77">
        <f t="shared" ref="B12:Q12" ca="1" si="12">COUNTIF($A11:$R11,"&lt;"&amp;B11)+1</f>
        <v>12</v>
      </c>
      <c r="C12" s="77">
        <f t="shared" ca="1" si="12"/>
        <v>11</v>
      </c>
      <c r="D12" s="77">
        <f t="shared" ca="1" si="12"/>
        <v>9</v>
      </c>
      <c r="E12" s="77">
        <f t="shared" ca="1" si="12"/>
        <v>16</v>
      </c>
      <c r="F12" s="77">
        <f t="shared" ca="1" si="12"/>
        <v>4</v>
      </c>
      <c r="G12" s="77">
        <f t="shared" ca="1" si="12"/>
        <v>2</v>
      </c>
      <c r="H12" s="77">
        <f t="shared" ca="1" si="12"/>
        <v>7</v>
      </c>
      <c r="I12" s="77">
        <f t="shared" ca="1" si="12"/>
        <v>8</v>
      </c>
      <c r="J12" s="77">
        <f t="shared" ca="1" si="12"/>
        <v>6</v>
      </c>
      <c r="K12" s="77">
        <f t="shared" ca="1" si="12"/>
        <v>15</v>
      </c>
      <c r="L12" s="77">
        <f t="shared" ca="1" si="12"/>
        <v>1</v>
      </c>
      <c r="M12" s="77">
        <f t="shared" ca="1" si="12"/>
        <v>13</v>
      </c>
      <c r="N12" s="77">
        <f t="shared" ca="1" si="12"/>
        <v>3</v>
      </c>
      <c r="O12" s="77">
        <f t="shared" ca="1" si="12"/>
        <v>5</v>
      </c>
      <c r="P12" s="77">
        <f t="shared" ca="1" si="12"/>
        <v>10</v>
      </c>
      <c r="Q12" s="77">
        <f t="shared" ca="1" si="12"/>
        <v>14</v>
      </c>
      <c r="S12" s="1" t="s">
        <v>624</v>
      </c>
      <c r="T12" s="77">
        <f t="shared" ref="T12:AI12" ca="1" si="13">IF(T$4="N","-",COUNTIF($S11:$AJ11,"&lt;"&amp;T11)+1)</f>
        <v>12</v>
      </c>
      <c r="U12" s="77">
        <f t="shared" ca="1" si="13"/>
        <v>11</v>
      </c>
      <c r="V12" s="77">
        <f t="shared" ca="1" si="13"/>
        <v>9</v>
      </c>
      <c r="W12" s="77" t="str">
        <f t="shared" si="13"/>
        <v>-</v>
      </c>
      <c r="X12" s="77">
        <f t="shared" ca="1" si="13"/>
        <v>4</v>
      </c>
      <c r="Y12" s="77">
        <f t="shared" ca="1" si="13"/>
        <v>2</v>
      </c>
      <c r="Z12" s="77">
        <f t="shared" ca="1" si="13"/>
        <v>7</v>
      </c>
      <c r="AA12" s="77">
        <f t="shared" ca="1" si="13"/>
        <v>8</v>
      </c>
      <c r="AB12" s="77">
        <f t="shared" ca="1" si="13"/>
        <v>6</v>
      </c>
      <c r="AC12" s="77">
        <f t="shared" ca="1" si="13"/>
        <v>15</v>
      </c>
      <c r="AD12" s="77">
        <f t="shared" ca="1" si="13"/>
        <v>1</v>
      </c>
      <c r="AE12" s="77">
        <f t="shared" ca="1" si="13"/>
        <v>13</v>
      </c>
      <c r="AF12" s="77">
        <f t="shared" ca="1" si="13"/>
        <v>3</v>
      </c>
      <c r="AG12" s="77">
        <f t="shared" ca="1" si="13"/>
        <v>5</v>
      </c>
      <c r="AH12" s="77">
        <f t="shared" ca="1" si="13"/>
        <v>10</v>
      </c>
      <c r="AI12" s="77">
        <f t="shared" ca="1" si="13"/>
        <v>14</v>
      </c>
    </row>
    <row r="13" spans="1:37" hidden="1" outlineLevel="1">
      <c r="A13" s="1" t="s">
        <v>5</v>
      </c>
      <c r="B13" s="84">
        <f t="shared" ref="B13:Q13" ca="1" si="14">B12-B57</f>
        <v>0</v>
      </c>
      <c r="C13" s="84">
        <f t="shared" ca="1" si="14"/>
        <v>0</v>
      </c>
      <c r="D13" s="84">
        <f ca="1">D12-D57</f>
        <v>0</v>
      </c>
      <c r="E13" s="84">
        <f t="shared" ca="1" si="14"/>
        <v>0</v>
      </c>
      <c r="F13" s="84">
        <f t="shared" ca="1" si="14"/>
        <v>0</v>
      </c>
      <c r="G13" s="84">
        <f t="shared" ca="1" si="14"/>
        <v>0</v>
      </c>
      <c r="H13" s="84">
        <f t="shared" ca="1" si="14"/>
        <v>0</v>
      </c>
      <c r="I13" s="84">
        <f t="shared" ca="1" si="14"/>
        <v>0</v>
      </c>
      <c r="J13" s="84">
        <f t="shared" ca="1" si="14"/>
        <v>0</v>
      </c>
      <c r="K13" s="84">
        <f t="shared" ca="1" si="14"/>
        <v>0</v>
      </c>
      <c r="L13" s="84">
        <f t="shared" ca="1" si="14"/>
        <v>0</v>
      </c>
      <c r="M13" s="84">
        <f t="shared" ca="1" si="14"/>
        <v>0</v>
      </c>
      <c r="N13" s="84">
        <f t="shared" ca="1" si="14"/>
        <v>0</v>
      </c>
      <c r="O13" s="84">
        <f t="shared" ca="1" si="14"/>
        <v>0</v>
      </c>
      <c r="P13" s="84">
        <f t="shared" ca="1" si="14"/>
        <v>0</v>
      </c>
      <c r="Q13" s="84">
        <f t="shared" ca="1" si="14"/>
        <v>0</v>
      </c>
      <c r="S13" s="1" t="s">
        <v>5</v>
      </c>
      <c r="T13" s="76">
        <f ca="1">IF(T$4="N",0,T12-T57)</f>
        <v>0</v>
      </c>
      <c r="U13" s="76">
        <f t="shared" ref="U13:AI13" ca="1" si="15">IF(U$4="N",0,U12-U57)</f>
        <v>0</v>
      </c>
      <c r="V13" s="76">
        <f ca="1">IF(V$4="N",0,V12-V57)</f>
        <v>0</v>
      </c>
      <c r="W13" s="76">
        <f t="shared" si="15"/>
        <v>0</v>
      </c>
      <c r="X13" s="76">
        <f t="shared" ca="1" si="15"/>
        <v>0</v>
      </c>
      <c r="Y13" s="76">
        <f t="shared" ca="1" si="15"/>
        <v>0</v>
      </c>
      <c r="Z13" s="76">
        <f t="shared" ca="1" si="15"/>
        <v>0</v>
      </c>
      <c r="AA13" s="76">
        <f t="shared" ca="1" si="15"/>
        <v>0</v>
      </c>
      <c r="AB13" s="76">
        <f t="shared" ca="1" si="15"/>
        <v>0</v>
      </c>
      <c r="AC13" s="76">
        <f t="shared" ca="1" si="15"/>
        <v>0</v>
      </c>
      <c r="AD13" s="76">
        <f t="shared" ca="1" si="15"/>
        <v>0</v>
      </c>
      <c r="AE13" s="76">
        <f t="shared" ca="1" si="15"/>
        <v>0</v>
      </c>
      <c r="AF13" s="76">
        <f t="shared" ca="1" si="15"/>
        <v>0</v>
      </c>
      <c r="AG13" s="76">
        <f t="shared" ca="1" si="15"/>
        <v>0</v>
      </c>
      <c r="AH13" s="76">
        <f t="shared" ca="1" si="15"/>
        <v>0</v>
      </c>
      <c r="AI13" s="76">
        <f t="shared" ca="1" si="15"/>
        <v>0</v>
      </c>
    </row>
    <row r="14" spans="1:37" ht="13.5" hidden="1" outlineLevel="1" thickBot="1">
      <c r="A14" s="78" t="s">
        <v>5</v>
      </c>
      <c r="B14" s="79">
        <f ca="1">SUM(A13:AJ13)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S14" s="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</row>
    <row r="15" spans="1:37" hidden="1" outlineLevel="1">
      <c r="A15" s="85" t="s">
        <v>769</v>
      </c>
      <c r="B15" s="8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S15" s="85" t="s">
        <v>769</v>
      </c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75"/>
      <c r="AI15" s="81"/>
    </row>
    <row r="16" spans="1:37" ht="26.25" collapsed="1">
      <c r="A16" s="15" t="s">
        <v>755</v>
      </c>
      <c r="B16" s="15"/>
      <c r="C16" s="15"/>
      <c r="D16" s="15"/>
      <c r="E16" s="15"/>
      <c r="F16" s="15"/>
      <c r="G16" s="15"/>
      <c r="H16" s="15"/>
      <c r="I16" s="15"/>
      <c r="J16" s="15"/>
      <c r="K16" s="86"/>
      <c r="L16" s="86"/>
      <c r="M16" s="87"/>
      <c r="N16" s="88"/>
      <c r="O16" s="88"/>
      <c r="Q16" s="89" t="s">
        <v>644</v>
      </c>
      <c r="S16" s="15" t="s">
        <v>755</v>
      </c>
      <c r="T16" s="15"/>
      <c r="U16" s="15"/>
      <c r="V16" s="15"/>
      <c r="W16" s="15"/>
      <c r="X16" s="15"/>
      <c r="Y16" s="15"/>
      <c r="Z16" s="15"/>
      <c r="AA16" s="15"/>
      <c r="AB16" s="15"/>
      <c r="AC16" s="86"/>
      <c r="AD16" s="18"/>
      <c r="AE16" s="18"/>
      <c r="AF16" s="88"/>
      <c r="AG16" s="88"/>
      <c r="AH16" s="88"/>
      <c r="AI16" s="89" t="s">
        <v>644</v>
      </c>
    </row>
    <row r="17" spans="1:35">
      <c r="A17" s="26" t="str">
        <f>"ALL CLUBS: "&amp;COUNTA(A3:R3)&amp;" TEAMS (note awards are based on table excluding non East Sussex Clubs)"</f>
        <v>ALL CLUBS: 16 TEAMS (note awards are based on table excluding non East Sussex Clubs)</v>
      </c>
      <c r="S17" s="26" t="str">
        <f>"EAST SUSSEX CLUBS: "&amp;COUNTIF(S4:AJ4,"Y")&amp;" TEAMS (Only East Sussex Teams qualify for awards: awards are awarded as per this table)"</f>
        <v>EAST SUSSEX CLUBS: 14 TEAMS (Only East Sussex Teams qualify for awards: awards are awarded as per this table)</v>
      </c>
    </row>
    <row r="18" spans="1:35">
      <c r="A18" s="54" t="s">
        <v>625</v>
      </c>
      <c r="B18" s="54" t="str">
        <f>B$3</f>
        <v>A80</v>
      </c>
      <c r="C18" s="54" t="str">
        <f t="shared" ref="C18:Q18" si="16">C$3</f>
        <v>BEX</v>
      </c>
      <c r="D18" s="54" t="str">
        <f t="shared" si="16"/>
        <v>FRONTR</v>
      </c>
      <c r="E18" s="54" t="str">
        <f t="shared" si="16"/>
        <v>CPA</v>
      </c>
      <c r="F18" s="54" t="str">
        <f t="shared" si="16"/>
        <v>CROW</v>
      </c>
      <c r="G18" s="54" t="str">
        <f t="shared" si="16"/>
        <v>EAST/BDY</v>
      </c>
      <c r="H18" s="54" t="str">
        <f t="shared" si="16"/>
        <v>HAIL</v>
      </c>
      <c r="I18" s="54" t="str">
        <f t="shared" si="16"/>
        <v>HR/HAC</v>
      </c>
      <c r="J18" s="54" t="str">
        <f t="shared" si="16"/>
        <v>HTH/UCK</v>
      </c>
      <c r="K18" s="54" t="str">
        <f t="shared" si="16"/>
        <v>HYRun</v>
      </c>
      <c r="L18" s="54" t="str">
        <f t="shared" si="16"/>
        <v>LEW</v>
      </c>
      <c r="M18" s="54" t="str">
        <f t="shared" si="16"/>
        <v>MEAD</v>
      </c>
      <c r="N18" s="54" t="str">
        <f t="shared" si="16"/>
        <v>PPSST</v>
      </c>
      <c r="O18" s="54" t="str">
        <f t="shared" si="16"/>
        <v>HEDGE</v>
      </c>
      <c r="P18" s="54" t="str">
        <f t="shared" si="16"/>
        <v>RUNW</v>
      </c>
      <c r="Q18" s="54" t="str">
        <f t="shared" si="16"/>
        <v>WAD</v>
      </c>
      <c r="S18" s="54" t="s">
        <v>625</v>
      </c>
      <c r="T18" s="54" t="str">
        <f>T$3</f>
        <v>A80</v>
      </c>
      <c r="U18" s="54" t="str">
        <f t="shared" ref="U18:AI18" si="17">U$3</f>
        <v>BEX</v>
      </c>
      <c r="V18" s="54" t="str">
        <f t="shared" si="17"/>
        <v>FRONTR</v>
      </c>
      <c r="W18" s="54" t="str">
        <f t="shared" si="17"/>
        <v>CPA</v>
      </c>
      <c r="X18" s="54" t="str">
        <f t="shared" si="17"/>
        <v>CROW</v>
      </c>
      <c r="Y18" s="54" t="str">
        <f t="shared" si="17"/>
        <v>EAST/BDY</v>
      </c>
      <c r="Z18" s="54" t="str">
        <f t="shared" si="17"/>
        <v>HAIL</v>
      </c>
      <c r="AA18" s="54" t="str">
        <f t="shared" si="17"/>
        <v>HR/HAC</v>
      </c>
      <c r="AB18" s="54" t="str">
        <f t="shared" si="17"/>
        <v>HTH/UCK</v>
      </c>
      <c r="AC18" s="54" t="str">
        <f t="shared" si="17"/>
        <v>HYRun</v>
      </c>
      <c r="AD18" s="54" t="str">
        <f t="shared" si="17"/>
        <v>LEW</v>
      </c>
      <c r="AE18" s="54" t="str">
        <f t="shared" si="17"/>
        <v>MEAD</v>
      </c>
      <c r="AF18" s="54" t="str">
        <f t="shared" si="17"/>
        <v>PPSST</v>
      </c>
      <c r="AG18" s="54" t="str">
        <f t="shared" si="17"/>
        <v>HEDGE</v>
      </c>
      <c r="AH18" s="54" t="str">
        <f t="shared" si="17"/>
        <v>RUNW</v>
      </c>
      <c r="AI18" s="54" t="str">
        <f t="shared" si="17"/>
        <v>WAD</v>
      </c>
    </row>
    <row r="19" spans="1:35">
      <c r="A19" s="54" t="s">
        <v>22</v>
      </c>
      <c r="B19" s="35">
        <v>316</v>
      </c>
      <c r="C19" s="32">
        <v>315</v>
      </c>
      <c r="D19" s="32">
        <v>48</v>
      </c>
      <c r="E19" s="32">
        <v>316</v>
      </c>
      <c r="F19" s="32">
        <v>7</v>
      </c>
      <c r="G19" s="32">
        <v>2</v>
      </c>
      <c r="H19" s="32">
        <v>44</v>
      </c>
      <c r="I19" s="32">
        <v>1</v>
      </c>
      <c r="J19" s="32">
        <v>50</v>
      </c>
      <c r="K19" s="32">
        <v>316</v>
      </c>
      <c r="L19" s="32">
        <v>4</v>
      </c>
      <c r="M19" s="32">
        <v>316</v>
      </c>
      <c r="N19" s="32">
        <v>17</v>
      </c>
      <c r="O19" s="32">
        <v>41</v>
      </c>
      <c r="P19" s="32">
        <v>39</v>
      </c>
      <c r="Q19" s="32">
        <v>316</v>
      </c>
      <c r="S19" s="54" t="s">
        <v>22</v>
      </c>
      <c r="T19" s="35">
        <f t="shared" ref="T19:AI34" si="18">IF(T$4="N",0,B19)</f>
        <v>316</v>
      </c>
      <c r="U19" s="35">
        <f t="shared" si="18"/>
        <v>315</v>
      </c>
      <c r="V19" s="35">
        <f t="shared" si="18"/>
        <v>48</v>
      </c>
      <c r="W19" s="35">
        <f t="shared" si="18"/>
        <v>0</v>
      </c>
      <c r="X19" s="35">
        <f t="shared" si="18"/>
        <v>7</v>
      </c>
      <c r="Y19" s="35">
        <f t="shared" si="18"/>
        <v>2</v>
      </c>
      <c r="Z19" s="35">
        <f t="shared" si="18"/>
        <v>44</v>
      </c>
      <c r="AA19" s="35">
        <f t="shared" si="18"/>
        <v>1</v>
      </c>
      <c r="AB19" s="35">
        <f t="shared" si="18"/>
        <v>50</v>
      </c>
      <c r="AC19" s="35">
        <f t="shared" si="18"/>
        <v>316</v>
      </c>
      <c r="AD19" s="35">
        <f t="shared" si="18"/>
        <v>4</v>
      </c>
      <c r="AE19" s="35">
        <f t="shared" si="18"/>
        <v>316</v>
      </c>
      <c r="AF19" s="35">
        <f t="shared" si="18"/>
        <v>17</v>
      </c>
      <c r="AG19" s="35">
        <f t="shared" si="18"/>
        <v>41</v>
      </c>
      <c r="AH19" s="35">
        <f t="shared" si="18"/>
        <v>39</v>
      </c>
      <c r="AI19" s="35">
        <f t="shared" si="18"/>
        <v>316</v>
      </c>
    </row>
    <row r="20" spans="1:35">
      <c r="A20" s="54" t="s">
        <v>29</v>
      </c>
      <c r="B20" s="35">
        <v>316</v>
      </c>
      <c r="C20" s="32">
        <v>316</v>
      </c>
      <c r="D20" s="32">
        <v>109</v>
      </c>
      <c r="E20" s="32">
        <v>316</v>
      </c>
      <c r="F20" s="32">
        <v>37</v>
      </c>
      <c r="G20" s="32">
        <v>3</v>
      </c>
      <c r="H20" s="32">
        <v>59</v>
      </c>
      <c r="I20" s="32">
        <v>62</v>
      </c>
      <c r="J20" s="32">
        <v>79</v>
      </c>
      <c r="K20" s="32">
        <v>316</v>
      </c>
      <c r="L20" s="32">
        <v>28</v>
      </c>
      <c r="M20" s="32">
        <v>316</v>
      </c>
      <c r="N20" s="32">
        <v>27</v>
      </c>
      <c r="O20" s="32">
        <v>150</v>
      </c>
      <c r="P20" s="32">
        <v>80</v>
      </c>
      <c r="Q20" s="32">
        <v>316</v>
      </c>
      <c r="S20" s="54" t="s">
        <v>29</v>
      </c>
      <c r="T20" s="35">
        <f t="shared" si="18"/>
        <v>316</v>
      </c>
      <c r="U20" s="35">
        <f t="shared" si="18"/>
        <v>316</v>
      </c>
      <c r="V20" s="35">
        <f t="shared" si="18"/>
        <v>109</v>
      </c>
      <c r="W20" s="35">
        <f t="shared" si="18"/>
        <v>0</v>
      </c>
      <c r="X20" s="35">
        <f t="shared" si="18"/>
        <v>37</v>
      </c>
      <c r="Y20" s="35">
        <f t="shared" si="18"/>
        <v>3</v>
      </c>
      <c r="Z20" s="35">
        <f t="shared" si="18"/>
        <v>59</v>
      </c>
      <c r="AA20" s="35">
        <f t="shared" si="18"/>
        <v>62</v>
      </c>
      <c r="AB20" s="35">
        <f t="shared" si="18"/>
        <v>79</v>
      </c>
      <c r="AC20" s="35">
        <f t="shared" si="18"/>
        <v>316</v>
      </c>
      <c r="AD20" s="35">
        <f t="shared" si="18"/>
        <v>28</v>
      </c>
      <c r="AE20" s="35">
        <f t="shared" si="18"/>
        <v>316</v>
      </c>
      <c r="AF20" s="35">
        <f t="shared" si="18"/>
        <v>27</v>
      </c>
      <c r="AG20" s="35">
        <f t="shared" si="18"/>
        <v>150</v>
      </c>
      <c r="AH20" s="35">
        <f t="shared" si="18"/>
        <v>80</v>
      </c>
      <c r="AI20" s="35">
        <f t="shared" si="18"/>
        <v>316</v>
      </c>
    </row>
    <row r="21" spans="1:35">
      <c r="A21" s="54" t="s">
        <v>34</v>
      </c>
      <c r="B21" s="35">
        <v>316</v>
      </c>
      <c r="C21" s="32">
        <v>316</v>
      </c>
      <c r="D21" s="32">
        <v>128</v>
      </c>
      <c r="E21" s="32">
        <v>316</v>
      </c>
      <c r="F21" s="32">
        <v>51</v>
      </c>
      <c r="G21" s="32">
        <v>5</v>
      </c>
      <c r="H21" s="32">
        <v>72</v>
      </c>
      <c r="I21" s="32">
        <v>283</v>
      </c>
      <c r="J21" s="32">
        <v>197</v>
      </c>
      <c r="K21" s="32">
        <v>316</v>
      </c>
      <c r="L21" s="32">
        <v>32</v>
      </c>
      <c r="M21" s="32">
        <v>316</v>
      </c>
      <c r="N21" s="32">
        <v>34</v>
      </c>
      <c r="O21" s="32">
        <v>151</v>
      </c>
      <c r="P21" s="32">
        <v>316</v>
      </c>
      <c r="Q21" s="32">
        <v>316</v>
      </c>
      <c r="S21" s="54" t="s">
        <v>34</v>
      </c>
      <c r="T21" s="35">
        <f t="shared" si="18"/>
        <v>316</v>
      </c>
      <c r="U21" s="35">
        <f t="shared" si="18"/>
        <v>316</v>
      </c>
      <c r="V21" s="35">
        <f t="shared" si="18"/>
        <v>128</v>
      </c>
      <c r="W21" s="35">
        <f t="shared" si="18"/>
        <v>0</v>
      </c>
      <c r="X21" s="35">
        <f t="shared" si="18"/>
        <v>51</v>
      </c>
      <c r="Y21" s="35">
        <f t="shared" si="18"/>
        <v>5</v>
      </c>
      <c r="Z21" s="35">
        <f t="shared" si="18"/>
        <v>72</v>
      </c>
      <c r="AA21" s="35">
        <f t="shared" si="18"/>
        <v>283</v>
      </c>
      <c r="AB21" s="35">
        <f t="shared" si="18"/>
        <v>197</v>
      </c>
      <c r="AC21" s="35">
        <f t="shared" si="18"/>
        <v>316</v>
      </c>
      <c r="AD21" s="35">
        <f t="shared" si="18"/>
        <v>32</v>
      </c>
      <c r="AE21" s="35">
        <f t="shared" si="18"/>
        <v>316</v>
      </c>
      <c r="AF21" s="35">
        <f t="shared" si="18"/>
        <v>34</v>
      </c>
      <c r="AG21" s="35">
        <f t="shared" si="18"/>
        <v>151</v>
      </c>
      <c r="AH21" s="35">
        <f t="shared" si="18"/>
        <v>316</v>
      </c>
      <c r="AI21" s="35">
        <f t="shared" si="18"/>
        <v>316</v>
      </c>
    </row>
    <row r="22" spans="1:35">
      <c r="A22" s="54" t="s">
        <v>42</v>
      </c>
      <c r="B22" s="35">
        <v>316</v>
      </c>
      <c r="C22" s="32">
        <v>316</v>
      </c>
      <c r="D22" s="32">
        <v>155</v>
      </c>
      <c r="E22" s="32">
        <v>316</v>
      </c>
      <c r="F22" s="32">
        <v>63</v>
      </c>
      <c r="G22" s="32">
        <v>8</v>
      </c>
      <c r="H22" s="32">
        <v>88</v>
      </c>
      <c r="I22" s="32">
        <v>316</v>
      </c>
      <c r="J22" s="32">
        <v>200</v>
      </c>
      <c r="K22" s="32">
        <v>316</v>
      </c>
      <c r="L22" s="32">
        <v>74</v>
      </c>
      <c r="M22" s="32">
        <v>316</v>
      </c>
      <c r="N22" s="32">
        <v>47</v>
      </c>
      <c r="O22" s="32">
        <v>187</v>
      </c>
      <c r="P22" s="32">
        <v>316</v>
      </c>
      <c r="Q22" s="32">
        <v>316</v>
      </c>
      <c r="S22" s="54" t="s">
        <v>42</v>
      </c>
      <c r="T22" s="35">
        <f t="shared" si="18"/>
        <v>316</v>
      </c>
      <c r="U22" s="35">
        <f t="shared" si="18"/>
        <v>316</v>
      </c>
      <c r="V22" s="35">
        <f t="shared" si="18"/>
        <v>155</v>
      </c>
      <c r="W22" s="35">
        <f t="shared" si="18"/>
        <v>0</v>
      </c>
      <c r="X22" s="35">
        <f t="shared" si="18"/>
        <v>63</v>
      </c>
      <c r="Y22" s="35">
        <f t="shared" si="18"/>
        <v>8</v>
      </c>
      <c r="Z22" s="35">
        <f t="shared" si="18"/>
        <v>88</v>
      </c>
      <c r="AA22" s="35">
        <f t="shared" si="18"/>
        <v>316</v>
      </c>
      <c r="AB22" s="35">
        <f t="shared" si="18"/>
        <v>200</v>
      </c>
      <c r="AC22" s="35">
        <f t="shared" si="18"/>
        <v>316</v>
      </c>
      <c r="AD22" s="35">
        <f t="shared" si="18"/>
        <v>74</v>
      </c>
      <c r="AE22" s="35">
        <f t="shared" si="18"/>
        <v>316</v>
      </c>
      <c r="AF22" s="35">
        <f t="shared" si="18"/>
        <v>47</v>
      </c>
      <c r="AG22" s="35">
        <f t="shared" si="18"/>
        <v>187</v>
      </c>
      <c r="AH22" s="35">
        <f t="shared" si="18"/>
        <v>316</v>
      </c>
      <c r="AI22" s="35">
        <f t="shared" si="18"/>
        <v>316</v>
      </c>
    </row>
    <row r="23" spans="1:35">
      <c r="A23" s="54" t="s">
        <v>37</v>
      </c>
      <c r="B23" s="35">
        <v>11</v>
      </c>
      <c r="C23" s="32">
        <v>178</v>
      </c>
      <c r="D23" s="32">
        <v>42</v>
      </c>
      <c r="E23" s="32">
        <v>316</v>
      </c>
      <c r="F23" s="32">
        <v>15</v>
      </c>
      <c r="G23" s="32">
        <v>16</v>
      </c>
      <c r="H23" s="32">
        <v>24</v>
      </c>
      <c r="I23" s="32">
        <v>69</v>
      </c>
      <c r="J23" s="32">
        <v>14</v>
      </c>
      <c r="K23" s="32">
        <v>132</v>
      </c>
      <c r="L23" s="32">
        <v>6</v>
      </c>
      <c r="M23" s="32">
        <v>36</v>
      </c>
      <c r="N23" s="32">
        <v>13</v>
      </c>
      <c r="O23" s="32">
        <v>31</v>
      </c>
      <c r="P23" s="32">
        <v>186</v>
      </c>
      <c r="Q23" s="32">
        <v>10</v>
      </c>
      <c r="S23" s="54" t="s">
        <v>37</v>
      </c>
      <c r="T23" s="35">
        <f t="shared" si="18"/>
        <v>11</v>
      </c>
      <c r="U23" s="35">
        <f t="shared" si="18"/>
        <v>178</v>
      </c>
      <c r="V23" s="35">
        <f t="shared" si="18"/>
        <v>42</v>
      </c>
      <c r="W23" s="35">
        <f t="shared" si="18"/>
        <v>0</v>
      </c>
      <c r="X23" s="35">
        <f t="shared" si="18"/>
        <v>15</v>
      </c>
      <c r="Y23" s="35">
        <f t="shared" si="18"/>
        <v>16</v>
      </c>
      <c r="Z23" s="35">
        <f t="shared" si="18"/>
        <v>24</v>
      </c>
      <c r="AA23" s="35">
        <f t="shared" si="18"/>
        <v>69</v>
      </c>
      <c r="AB23" s="35">
        <f t="shared" si="18"/>
        <v>14</v>
      </c>
      <c r="AC23" s="35">
        <f t="shared" si="18"/>
        <v>132</v>
      </c>
      <c r="AD23" s="35">
        <f t="shared" si="18"/>
        <v>6</v>
      </c>
      <c r="AE23" s="35">
        <f t="shared" si="18"/>
        <v>36</v>
      </c>
      <c r="AF23" s="35">
        <f t="shared" si="18"/>
        <v>13</v>
      </c>
      <c r="AG23" s="35">
        <f t="shared" si="18"/>
        <v>31</v>
      </c>
      <c r="AH23" s="35">
        <f t="shared" si="18"/>
        <v>186</v>
      </c>
      <c r="AI23" s="35">
        <f t="shared" si="18"/>
        <v>10</v>
      </c>
    </row>
    <row r="24" spans="1:35">
      <c r="A24" s="54" t="s">
        <v>76</v>
      </c>
      <c r="B24" s="35">
        <v>57</v>
      </c>
      <c r="C24" s="32">
        <v>234</v>
      </c>
      <c r="D24" s="32">
        <v>81</v>
      </c>
      <c r="E24" s="32">
        <v>316</v>
      </c>
      <c r="F24" s="32">
        <v>33</v>
      </c>
      <c r="G24" s="32">
        <v>19</v>
      </c>
      <c r="H24" s="32">
        <v>45</v>
      </c>
      <c r="I24" s="32">
        <v>270</v>
      </c>
      <c r="J24" s="32">
        <v>54</v>
      </c>
      <c r="K24" s="32">
        <v>316</v>
      </c>
      <c r="L24" s="32">
        <v>71</v>
      </c>
      <c r="M24" s="32">
        <v>316</v>
      </c>
      <c r="N24" s="32">
        <v>29</v>
      </c>
      <c r="O24" s="32">
        <v>46</v>
      </c>
      <c r="P24" s="32">
        <v>239</v>
      </c>
      <c r="Q24" s="32">
        <v>316</v>
      </c>
      <c r="S24" s="54" t="s">
        <v>76</v>
      </c>
      <c r="T24" s="35">
        <f t="shared" si="18"/>
        <v>57</v>
      </c>
      <c r="U24" s="35">
        <f t="shared" si="18"/>
        <v>234</v>
      </c>
      <c r="V24" s="35">
        <f t="shared" si="18"/>
        <v>81</v>
      </c>
      <c r="W24" s="35">
        <f t="shared" si="18"/>
        <v>0</v>
      </c>
      <c r="X24" s="35">
        <f t="shared" si="18"/>
        <v>33</v>
      </c>
      <c r="Y24" s="35">
        <f t="shared" si="18"/>
        <v>19</v>
      </c>
      <c r="Z24" s="35">
        <f t="shared" si="18"/>
        <v>45</v>
      </c>
      <c r="AA24" s="35">
        <f t="shared" si="18"/>
        <v>270</v>
      </c>
      <c r="AB24" s="35">
        <f t="shared" si="18"/>
        <v>54</v>
      </c>
      <c r="AC24" s="35">
        <f t="shared" si="18"/>
        <v>316</v>
      </c>
      <c r="AD24" s="35">
        <f t="shared" si="18"/>
        <v>71</v>
      </c>
      <c r="AE24" s="35">
        <f t="shared" si="18"/>
        <v>316</v>
      </c>
      <c r="AF24" s="35">
        <f t="shared" si="18"/>
        <v>29</v>
      </c>
      <c r="AG24" s="35">
        <f t="shared" si="18"/>
        <v>46</v>
      </c>
      <c r="AH24" s="35">
        <f t="shared" si="18"/>
        <v>239</v>
      </c>
      <c r="AI24" s="35">
        <f t="shared" si="18"/>
        <v>316</v>
      </c>
    </row>
    <row r="25" spans="1:35">
      <c r="A25" s="54" t="s">
        <v>107</v>
      </c>
      <c r="B25" s="35">
        <v>316</v>
      </c>
      <c r="C25" s="32">
        <v>299</v>
      </c>
      <c r="D25" s="32">
        <v>82</v>
      </c>
      <c r="E25" s="32">
        <v>316</v>
      </c>
      <c r="F25" s="32">
        <v>35</v>
      </c>
      <c r="G25" s="32">
        <v>99</v>
      </c>
      <c r="H25" s="32">
        <v>68</v>
      </c>
      <c r="I25" s="32">
        <v>275</v>
      </c>
      <c r="J25" s="32">
        <v>61</v>
      </c>
      <c r="K25" s="32">
        <v>316</v>
      </c>
      <c r="L25" s="32">
        <v>96</v>
      </c>
      <c r="M25" s="32">
        <v>316</v>
      </c>
      <c r="N25" s="32">
        <v>40</v>
      </c>
      <c r="O25" s="32">
        <v>90</v>
      </c>
      <c r="P25" s="32">
        <v>316</v>
      </c>
      <c r="Q25" s="32">
        <v>316</v>
      </c>
      <c r="S25" s="54" t="s">
        <v>107</v>
      </c>
      <c r="T25" s="35">
        <f t="shared" si="18"/>
        <v>316</v>
      </c>
      <c r="U25" s="35">
        <f t="shared" si="18"/>
        <v>299</v>
      </c>
      <c r="V25" s="35">
        <f t="shared" si="18"/>
        <v>82</v>
      </c>
      <c r="W25" s="35">
        <f t="shared" si="18"/>
        <v>0</v>
      </c>
      <c r="X25" s="35">
        <f t="shared" si="18"/>
        <v>35</v>
      </c>
      <c r="Y25" s="35">
        <f t="shared" si="18"/>
        <v>99</v>
      </c>
      <c r="Z25" s="35">
        <f t="shared" si="18"/>
        <v>68</v>
      </c>
      <c r="AA25" s="35">
        <f t="shared" si="18"/>
        <v>275</v>
      </c>
      <c r="AB25" s="35">
        <f t="shared" si="18"/>
        <v>61</v>
      </c>
      <c r="AC25" s="35">
        <f t="shared" si="18"/>
        <v>316</v>
      </c>
      <c r="AD25" s="35">
        <f t="shared" si="18"/>
        <v>96</v>
      </c>
      <c r="AE25" s="35">
        <f t="shared" si="18"/>
        <v>316</v>
      </c>
      <c r="AF25" s="35">
        <f t="shared" si="18"/>
        <v>40</v>
      </c>
      <c r="AG25" s="35">
        <f t="shared" si="18"/>
        <v>90</v>
      </c>
      <c r="AH25" s="35">
        <f t="shared" si="18"/>
        <v>316</v>
      </c>
      <c r="AI25" s="35">
        <f t="shared" si="18"/>
        <v>316</v>
      </c>
    </row>
    <row r="26" spans="1:35">
      <c r="A26" s="54" t="s">
        <v>56</v>
      </c>
      <c r="B26" s="35">
        <v>95</v>
      </c>
      <c r="C26" s="32">
        <v>23</v>
      </c>
      <c r="D26" s="32">
        <v>111</v>
      </c>
      <c r="E26" s="32">
        <v>287</v>
      </c>
      <c r="F26" s="32">
        <v>20</v>
      </c>
      <c r="G26" s="32">
        <v>85</v>
      </c>
      <c r="H26" s="32">
        <v>182</v>
      </c>
      <c r="I26" s="32">
        <v>121</v>
      </c>
      <c r="J26" s="32">
        <v>18</v>
      </c>
      <c r="K26" s="32">
        <v>141</v>
      </c>
      <c r="L26" s="32">
        <v>65</v>
      </c>
      <c r="M26" s="32">
        <v>43</v>
      </c>
      <c r="N26" s="32">
        <v>55</v>
      </c>
      <c r="O26" s="32">
        <v>12</v>
      </c>
      <c r="P26" s="32">
        <v>129</v>
      </c>
      <c r="Q26" s="32">
        <v>220</v>
      </c>
      <c r="S26" s="54" t="s">
        <v>56</v>
      </c>
      <c r="T26" s="35">
        <f t="shared" si="18"/>
        <v>95</v>
      </c>
      <c r="U26" s="35">
        <f t="shared" si="18"/>
        <v>23</v>
      </c>
      <c r="V26" s="35">
        <f t="shared" si="18"/>
        <v>111</v>
      </c>
      <c r="W26" s="35">
        <f t="shared" si="18"/>
        <v>0</v>
      </c>
      <c r="X26" s="35">
        <f t="shared" si="18"/>
        <v>20</v>
      </c>
      <c r="Y26" s="35">
        <f t="shared" si="18"/>
        <v>85</v>
      </c>
      <c r="Z26" s="35">
        <f t="shared" si="18"/>
        <v>182</v>
      </c>
      <c r="AA26" s="35">
        <f t="shared" si="18"/>
        <v>121</v>
      </c>
      <c r="AB26" s="35">
        <f t="shared" si="18"/>
        <v>18</v>
      </c>
      <c r="AC26" s="35">
        <f t="shared" si="18"/>
        <v>141</v>
      </c>
      <c r="AD26" s="35">
        <f t="shared" si="18"/>
        <v>65</v>
      </c>
      <c r="AE26" s="35">
        <f t="shared" si="18"/>
        <v>43</v>
      </c>
      <c r="AF26" s="35">
        <f t="shared" si="18"/>
        <v>55</v>
      </c>
      <c r="AG26" s="35">
        <f t="shared" si="18"/>
        <v>12</v>
      </c>
      <c r="AH26" s="35">
        <f t="shared" si="18"/>
        <v>129</v>
      </c>
      <c r="AI26" s="35">
        <f t="shared" si="18"/>
        <v>220</v>
      </c>
    </row>
    <row r="27" spans="1:35">
      <c r="A27" s="54" t="s">
        <v>85</v>
      </c>
      <c r="B27" s="35">
        <v>203</v>
      </c>
      <c r="C27" s="32">
        <v>102</v>
      </c>
      <c r="D27" s="32">
        <v>230</v>
      </c>
      <c r="E27" s="32">
        <v>289</v>
      </c>
      <c r="F27" s="32">
        <v>22</v>
      </c>
      <c r="G27" s="32">
        <v>97</v>
      </c>
      <c r="H27" s="32">
        <v>262</v>
      </c>
      <c r="I27" s="32">
        <v>192</v>
      </c>
      <c r="J27" s="32">
        <v>56</v>
      </c>
      <c r="K27" s="32">
        <v>269</v>
      </c>
      <c r="L27" s="32">
        <v>73</v>
      </c>
      <c r="M27" s="32">
        <v>86</v>
      </c>
      <c r="N27" s="32">
        <v>89</v>
      </c>
      <c r="O27" s="32">
        <v>76</v>
      </c>
      <c r="P27" s="32">
        <v>190</v>
      </c>
      <c r="Q27" s="32">
        <v>285</v>
      </c>
      <c r="S27" s="54" t="s">
        <v>85</v>
      </c>
      <c r="T27" s="35">
        <f t="shared" si="18"/>
        <v>203</v>
      </c>
      <c r="U27" s="35">
        <f t="shared" si="18"/>
        <v>102</v>
      </c>
      <c r="V27" s="35">
        <f t="shared" si="18"/>
        <v>230</v>
      </c>
      <c r="W27" s="35">
        <f t="shared" si="18"/>
        <v>0</v>
      </c>
      <c r="X27" s="35">
        <f t="shared" si="18"/>
        <v>22</v>
      </c>
      <c r="Y27" s="35">
        <f t="shared" si="18"/>
        <v>97</v>
      </c>
      <c r="Z27" s="35">
        <f t="shared" si="18"/>
        <v>262</v>
      </c>
      <c r="AA27" s="35">
        <f t="shared" si="18"/>
        <v>192</v>
      </c>
      <c r="AB27" s="35">
        <f t="shared" si="18"/>
        <v>56</v>
      </c>
      <c r="AC27" s="35">
        <f t="shared" si="18"/>
        <v>269</v>
      </c>
      <c r="AD27" s="35">
        <f t="shared" si="18"/>
        <v>73</v>
      </c>
      <c r="AE27" s="35">
        <f t="shared" si="18"/>
        <v>86</v>
      </c>
      <c r="AF27" s="35">
        <f t="shared" si="18"/>
        <v>89</v>
      </c>
      <c r="AG27" s="35">
        <f t="shared" si="18"/>
        <v>76</v>
      </c>
      <c r="AH27" s="35">
        <f t="shared" si="18"/>
        <v>190</v>
      </c>
      <c r="AI27" s="35">
        <f t="shared" si="18"/>
        <v>285</v>
      </c>
    </row>
    <row r="28" spans="1:35">
      <c r="A28" s="54" t="s">
        <v>135</v>
      </c>
      <c r="B28" s="35">
        <v>316</v>
      </c>
      <c r="C28" s="32">
        <v>174</v>
      </c>
      <c r="D28" s="32">
        <v>284</v>
      </c>
      <c r="E28" s="32">
        <v>292</v>
      </c>
      <c r="F28" s="32">
        <v>52</v>
      </c>
      <c r="G28" s="32">
        <v>156</v>
      </c>
      <c r="H28" s="32">
        <v>316</v>
      </c>
      <c r="I28" s="32">
        <v>212</v>
      </c>
      <c r="J28" s="32">
        <v>60</v>
      </c>
      <c r="K28" s="32">
        <v>316</v>
      </c>
      <c r="L28" s="32">
        <v>78</v>
      </c>
      <c r="M28" s="32">
        <v>316</v>
      </c>
      <c r="N28" s="32">
        <v>106</v>
      </c>
      <c r="O28" s="32">
        <v>87</v>
      </c>
      <c r="P28" s="32">
        <v>194</v>
      </c>
      <c r="Q28" s="32">
        <v>296</v>
      </c>
      <c r="S28" s="54" t="s">
        <v>135</v>
      </c>
      <c r="T28" s="35">
        <f t="shared" si="18"/>
        <v>316</v>
      </c>
      <c r="U28" s="35">
        <f t="shared" si="18"/>
        <v>174</v>
      </c>
      <c r="V28" s="35">
        <f t="shared" si="18"/>
        <v>284</v>
      </c>
      <c r="W28" s="35">
        <f t="shared" si="18"/>
        <v>0</v>
      </c>
      <c r="X28" s="35">
        <f t="shared" si="18"/>
        <v>52</v>
      </c>
      <c r="Y28" s="35">
        <f t="shared" si="18"/>
        <v>156</v>
      </c>
      <c r="Z28" s="35">
        <f t="shared" si="18"/>
        <v>316</v>
      </c>
      <c r="AA28" s="35">
        <f t="shared" si="18"/>
        <v>212</v>
      </c>
      <c r="AB28" s="35">
        <f t="shared" si="18"/>
        <v>60</v>
      </c>
      <c r="AC28" s="35">
        <f t="shared" si="18"/>
        <v>316</v>
      </c>
      <c r="AD28" s="35">
        <f t="shared" si="18"/>
        <v>78</v>
      </c>
      <c r="AE28" s="35">
        <f t="shared" si="18"/>
        <v>316</v>
      </c>
      <c r="AF28" s="35">
        <f t="shared" si="18"/>
        <v>106</v>
      </c>
      <c r="AG28" s="35">
        <f t="shared" si="18"/>
        <v>87</v>
      </c>
      <c r="AH28" s="35">
        <f t="shared" si="18"/>
        <v>194</v>
      </c>
      <c r="AI28" s="35">
        <f t="shared" si="18"/>
        <v>296</v>
      </c>
    </row>
    <row r="29" spans="1:35">
      <c r="A29" s="54" t="s">
        <v>167</v>
      </c>
      <c r="B29" s="35">
        <v>165</v>
      </c>
      <c r="C29" s="32">
        <v>112</v>
      </c>
      <c r="D29" s="32">
        <v>214</v>
      </c>
      <c r="E29" s="32">
        <v>290</v>
      </c>
      <c r="F29" s="32">
        <v>131</v>
      </c>
      <c r="G29" s="32">
        <v>185</v>
      </c>
      <c r="H29" s="32">
        <v>152</v>
      </c>
      <c r="I29" s="32">
        <v>75</v>
      </c>
      <c r="J29" s="32">
        <v>135</v>
      </c>
      <c r="K29" s="32">
        <v>168</v>
      </c>
      <c r="L29" s="32">
        <v>133</v>
      </c>
      <c r="M29" s="32">
        <v>316</v>
      </c>
      <c r="N29" s="32">
        <v>113</v>
      </c>
      <c r="O29" s="32">
        <v>100</v>
      </c>
      <c r="P29" s="32">
        <v>143</v>
      </c>
      <c r="Q29" s="32">
        <v>240</v>
      </c>
      <c r="S29" s="54" t="s">
        <v>167</v>
      </c>
      <c r="T29" s="35">
        <f t="shared" si="18"/>
        <v>165</v>
      </c>
      <c r="U29" s="35">
        <f t="shared" si="18"/>
        <v>112</v>
      </c>
      <c r="V29" s="35">
        <f t="shared" si="18"/>
        <v>214</v>
      </c>
      <c r="W29" s="35">
        <f t="shared" si="18"/>
        <v>0</v>
      </c>
      <c r="X29" s="35">
        <f t="shared" si="18"/>
        <v>131</v>
      </c>
      <c r="Y29" s="35">
        <f t="shared" si="18"/>
        <v>185</v>
      </c>
      <c r="Z29" s="35">
        <f t="shared" si="18"/>
        <v>152</v>
      </c>
      <c r="AA29" s="35">
        <f t="shared" si="18"/>
        <v>75</v>
      </c>
      <c r="AB29" s="35">
        <f t="shared" si="18"/>
        <v>135</v>
      </c>
      <c r="AC29" s="35">
        <f t="shared" si="18"/>
        <v>168</v>
      </c>
      <c r="AD29" s="35">
        <f t="shared" si="18"/>
        <v>133</v>
      </c>
      <c r="AE29" s="35">
        <f t="shared" si="18"/>
        <v>316</v>
      </c>
      <c r="AF29" s="35">
        <f t="shared" si="18"/>
        <v>113</v>
      </c>
      <c r="AG29" s="35">
        <f t="shared" si="18"/>
        <v>100</v>
      </c>
      <c r="AH29" s="35">
        <f t="shared" si="18"/>
        <v>143</v>
      </c>
      <c r="AI29" s="35">
        <f t="shared" si="18"/>
        <v>240</v>
      </c>
    </row>
    <row r="30" spans="1:35">
      <c r="A30" s="54" t="s">
        <v>191</v>
      </c>
      <c r="B30" s="35">
        <v>195</v>
      </c>
      <c r="C30" s="32">
        <v>120</v>
      </c>
      <c r="D30" s="32">
        <v>316</v>
      </c>
      <c r="E30" s="32">
        <v>316</v>
      </c>
      <c r="F30" s="32">
        <v>162</v>
      </c>
      <c r="G30" s="32">
        <v>191</v>
      </c>
      <c r="H30" s="32">
        <v>213</v>
      </c>
      <c r="I30" s="32">
        <v>92</v>
      </c>
      <c r="J30" s="32">
        <v>159</v>
      </c>
      <c r="K30" s="32">
        <v>316</v>
      </c>
      <c r="L30" s="32">
        <v>169</v>
      </c>
      <c r="M30" s="32">
        <v>316</v>
      </c>
      <c r="N30" s="32">
        <v>149</v>
      </c>
      <c r="O30" s="32">
        <v>145</v>
      </c>
      <c r="P30" s="32">
        <v>180</v>
      </c>
      <c r="Q30" s="32">
        <v>265</v>
      </c>
      <c r="S30" s="54" t="s">
        <v>191</v>
      </c>
      <c r="T30" s="35">
        <f t="shared" si="18"/>
        <v>195</v>
      </c>
      <c r="U30" s="35">
        <f t="shared" si="18"/>
        <v>120</v>
      </c>
      <c r="V30" s="35">
        <f t="shared" si="18"/>
        <v>316</v>
      </c>
      <c r="W30" s="35">
        <f t="shared" si="18"/>
        <v>0</v>
      </c>
      <c r="X30" s="35">
        <f t="shared" si="18"/>
        <v>162</v>
      </c>
      <c r="Y30" s="35">
        <f t="shared" si="18"/>
        <v>191</v>
      </c>
      <c r="Z30" s="35">
        <f t="shared" si="18"/>
        <v>213</v>
      </c>
      <c r="AA30" s="35">
        <f t="shared" si="18"/>
        <v>92</v>
      </c>
      <c r="AB30" s="35">
        <f t="shared" si="18"/>
        <v>159</v>
      </c>
      <c r="AC30" s="35">
        <f t="shared" si="18"/>
        <v>316</v>
      </c>
      <c r="AD30" s="35">
        <f t="shared" si="18"/>
        <v>169</v>
      </c>
      <c r="AE30" s="35">
        <f t="shared" si="18"/>
        <v>316</v>
      </c>
      <c r="AF30" s="35">
        <f t="shared" si="18"/>
        <v>149</v>
      </c>
      <c r="AG30" s="35">
        <f t="shared" si="18"/>
        <v>145</v>
      </c>
      <c r="AH30" s="35">
        <f t="shared" si="18"/>
        <v>180</v>
      </c>
      <c r="AI30" s="35">
        <f t="shared" si="18"/>
        <v>265</v>
      </c>
    </row>
    <row r="31" spans="1:35">
      <c r="A31" s="54" t="s">
        <v>101</v>
      </c>
      <c r="B31" s="35">
        <v>114</v>
      </c>
      <c r="C31" s="32">
        <v>124</v>
      </c>
      <c r="D31" s="32">
        <v>127</v>
      </c>
      <c r="E31" s="32">
        <v>316</v>
      </c>
      <c r="F31" s="32">
        <v>179</v>
      </c>
      <c r="G31" s="32">
        <v>53</v>
      </c>
      <c r="H31" s="32">
        <v>58</v>
      </c>
      <c r="I31" s="32">
        <v>286</v>
      </c>
      <c r="J31" s="32">
        <v>255</v>
      </c>
      <c r="K31" s="32">
        <v>316</v>
      </c>
      <c r="L31" s="32">
        <v>30</v>
      </c>
      <c r="M31" s="32">
        <v>316</v>
      </c>
      <c r="N31" s="32">
        <v>84</v>
      </c>
      <c r="O31" s="32">
        <v>256</v>
      </c>
      <c r="P31" s="32">
        <v>164</v>
      </c>
      <c r="Q31" s="32">
        <v>307</v>
      </c>
      <c r="S31" s="54" t="s">
        <v>101</v>
      </c>
      <c r="T31" s="35">
        <f t="shared" si="18"/>
        <v>114</v>
      </c>
      <c r="U31" s="35">
        <f t="shared" si="18"/>
        <v>124</v>
      </c>
      <c r="V31" s="35">
        <f t="shared" si="18"/>
        <v>127</v>
      </c>
      <c r="W31" s="35">
        <f t="shared" si="18"/>
        <v>0</v>
      </c>
      <c r="X31" s="35">
        <f t="shared" si="18"/>
        <v>179</v>
      </c>
      <c r="Y31" s="35">
        <f t="shared" si="18"/>
        <v>53</v>
      </c>
      <c r="Z31" s="35">
        <f t="shared" si="18"/>
        <v>58</v>
      </c>
      <c r="AA31" s="35">
        <f t="shared" si="18"/>
        <v>286</v>
      </c>
      <c r="AB31" s="35">
        <f t="shared" si="18"/>
        <v>255</v>
      </c>
      <c r="AC31" s="35">
        <f t="shared" si="18"/>
        <v>316</v>
      </c>
      <c r="AD31" s="35">
        <f t="shared" si="18"/>
        <v>30</v>
      </c>
      <c r="AE31" s="35">
        <f t="shared" si="18"/>
        <v>316</v>
      </c>
      <c r="AF31" s="35">
        <f t="shared" si="18"/>
        <v>84</v>
      </c>
      <c r="AG31" s="35">
        <f t="shared" si="18"/>
        <v>256</v>
      </c>
      <c r="AH31" s="35">
        <f t="shared" si="18"/>
        <v>164</v>
      </c>
      <c r="AI31" s="35">
        <f t="shared" si="18"/>
        <v>307</v>
      </c>
    </row>
    <row r="32" spans="1:35">
      <c r="A32" s="54" t="s">
        <v>159</v>
      </c>
      <c r="B32" s="35">
        <v>316</v>
      </c>
      <c r="C32" s="32">
        <v>222</v>
      </c>
      <c r="D32" s="32">
        <v>160</v>
      </c>
      <c r="E32" s="32">
        <v>316</v>
      </c>
      <c r="F32" s="32">
        <v>209</v>
      </c>
      <c r="G32" s="32">
        <v>70</v>
      </c>
      <c r="H32" s="32">
        <v>98</v>
      </c>
      <c r="I32" s="32">
        <v>300</v>
      </c>
      <c r="J32" s="32">
        <v>302</v>
      </c>
      <c r="K32" s="32">
        <v>316</v>
      </c>
      <c r="L32" s="32">
        <v>167</v>
      </c>
      <c r="M32" s="32">
        <v>316</v>
      </c>
      <c r="N32" s="32">
        <v>123</v>
      </c>
      <c r="O32" s="32">
        <v>258</v>
      </c>
      <c r="P32" s="32">
        <v>260</v>
      </c>
      <c r="Q32" s="32">
        <v>316</v>
      </c>
      <c r="S32" s="54" t="s">
        <v>159</v>
      </c>
      <c r="T32" s="35">
        <f t="shared" si="18"/>
        <v>316</v>
      </c>
      <c r="U32" s="35">
        <f t="shared" si="18"/>
        <v>222</v>
      </c>
      <c r="V32" s="35">
        <f t="shared" si="18"/>
        <v>160</v>
      </c>
      <c r="W32" s="35">
        <f t="shared" si="18"/>
        <v>0</v>
      </c>
      <c r="X32" s="35">
        <f t="shared" si="18"/>
        <v>209</v>
      </c>
      <c r="Y32" s="35">
        <f t="shared" si="18"/>
        <v>70</v>
      </c>
      <c r="Z32" s="35">
        <f t="shared" si="18"/>
        <v>98</v>
      </c>
      <c r="AA32" s="35">
        <f t="shared" si="18"/>
        <v>300</v>
      </c>
      <c r="AB32" s="35">
        <f t="shared" si="18"/>
        <v>302</v>
      </c>
      <c r="AC32" s="35">
        <f t="shared" si="18"/>
        <v>316</v>
      </c>
      <c r="AD32" s="35">
        <f t="shared" si="18"/>
        <v>167</v>
      </c>
      <c r="AE32" s="35">
        <f t="shared" si="18"/>
        <v>316</v>
      </c>
      <c r="AF32" s="35">
        <f t="shared" si="18"/>
        <v>123</v>
      </c>
      <c r="AG32" s="35">
        <f t="shared" si="18"/>
        <v>258</v>
      </c>
      <c r="AH32" s="35">
        <f t="shared" si="18"/>
        <v>260</v>
      </c>
      <c r="AI32" s="35">
        <f t="shared" si="18"/>
        <v>316</v>
      </c>
    </row>
    <row r="33" spans="1:35">
      <c r="A33" s="54" t="s">
        <v>194</v>
      </c>
      <c r="B33" s="35">
        <v>316</v>
      </c>
      <c r="C33" s="32">
        <v>188</v>
      </c>
      <c r="D33" s="32">
        <v>316</v>
      </c>
      <c r="E33" s="32">
        <v>316</v>
      </c>
      <c r="F33" s="32">
        <v>157</v>
      </c>
      <c r="G33" s="32">
        <v>170</v>
      </c>
      <c r="H33" s="32">
        <v>154</v>
      </c>
      <c r="I33" s="32">
        <v>153</v>
      </c>
      <c r="J33" s="32">
        <v>233</v>
      </c>
      <c r="K33" s="32">
        <v>316</v>
      </c>
      <c r="L33" s="32">
        <v>103</v>
      </c>
      <c r="M33" s="32">
        <v>110</v>
      </c>
      <c r="N33" s="32">
        <v>93</v>
      </c>
      <c r="O33" s="32">
        <v>228</v>
      </c>
      <c r="P33" s="32">
        <v>238</v>
      </c>
      <c r="Q33" s="32">
        <v>219</v>
      </c>
      <c r="S33" s="54" t="s">
        <v>194</v>
      </c>
      <c r="T33" s="35">
        <f t="shared" si="18"/>
        <v>316</v>
      </c>
      <c r="U33" s="35">
        <f t="shared" si="18"/>
        <v>188</v>
      </c>
      <c r="V33" s="35">
        <f t="shared" si="18"/>
        <v>316</v>
      </c>
      <c r="W33" s="35">
        <f t="shared" si="18"/>
        <v>0</v>
      </c>
      <c r="X33" s="35">
        <f t="shared" si="18"/>
        <v>157</v>
      </c>
      <c r="Y33" s="35">
        <f t="shared" si="18"/>
        <v>170</v>
      </c>
      <c r="Z33" s="35">
        <f t="shared" si="18"/>
        <v>154</v>
      </c>
      <c r="AA33" s="35">
        <f t="shared" si="18"/>
        <v>153</v>
      </c>
      <c r="AB33" s="35">
        <f t="shared" si="18"/>
        <v>233</v>
      </c>
      <c r="AC33" s="35">
        <f t="shared" si="18"/>
        <v>316</v>
      </c>
      <c r="AD33" s="35">
        <f t="shared" si="18"/>
        <v>103</v>
      </c>
      <c r="AE33" s="35">
        <f t="shared" si="18"/>
        <v>110</v>
      </c>
      <c r="AF33" s="35">
        <f t="shared" si="18"/>
        <v>93</v>
      </c>
      <c r="AG33" s="35">
        <f t="shared" si="18"/>
        <v>228</v>
      </c>
      <c r="AH33" s="35">
        <f t="shared" si="18"/>
        <v>238</v>
      </c>
      <c r="AI33" s="35">
        <f t="shared" si="18"/>
        <v>219</v>
      </c>
    </row>
    <row r="34" spans="1:35">
      <c r="A34" s="54" t="s">
        <v>222</v>
      </c>
      <c r="B34" s="35">
        <v>316</v>
      </c>
      <c r="C34" s="32">
        <v>294</v>
      </c>
      <c r="D34" s="32">
        <v>316</v>
      </c>
      <c r="E34" s="32">
        <v>316</v>
      </c>
      <c r="F34" s="32">
        <v>172</v>
      </c>
      <c r="G34" s="32">
        <v>204</v>
      </c>
      <c r="H34" s="32">
        <v>249</v>
      </c>
      <c r="I34" s="32">
        <v>211</v>
      </c>
      <c r="J34" s="32">
        <v>248</v>
      </c>
      <c r="K34" s="32">
        <v>316</v>
      </c>
      <c r="L34" s="32">
        <v>122</v>
      </c>
      <c r="M34" s="32">
        <v>316</v>
      </c>
      <c r="N34" s="32">
        <v>116</v>
      </c>
      <c r="O34" s="32">
        <v>253</v>
      </c>
      <c r="P34" s="32">
        <v>259</v>
      </c>
      <c r="Q34" s="32">
        <v>273</v>
      </c>
      <c r="S34" s="54" t="s">
        <v>222</v>
      </c>
      <c r="T34" s="35">
        <f t="shared" si="18"/>
        <v>316</v>
      </c>
      <c r="U34" s="35">
        <f t="shared" si="18"/>
        <v>294</v>
      </c>
      <c r="V34" s="35">
        <f t="shared" si="18"/>
        <v>316</v>
      </c>
      <c r="W34" s="35">
        <f t="shared" si="18"/>
        <v>0</v>
      </c>
      <c r="X34" s="35">
        <f t="shared" si="18"/>
        <v>172</v>
      </c>
      <c r="Y34" s="35">
        <f t="shared" si="18"/>
        <v>204</v>
      </c>
      <c r="Z34" s="35">
        <f t="shared" si="18"/>
        <v>249</v>
      </c>
      <c r="AA34" s="35">
        <f t="shared" si="18"/>
        <v>211</v>
      </c>
      <c r="AB34" s="35">
        <f t="shared" si="18"/>
        <v>248</v>
      </c>
      <c r="AC34" s="35">
        <f t="shared" si="18"/>
        <v>316</v>
      </c>
      <c r="AD34" s="35">
        <f t="shared" si="18"/>
        <v>122</v>
      </c>
      <c r="AE34" s="35">
        <f t="shared" si="18"/>
        <v>316</v>
      </c>
      <c r="AF34" s="35">
        <f t="shared" si="18"/>
        <v>116</v>
      </c>
      <c r="AG34" s="35">
        <f t="shared" si="18"/>
        <v>253</v>
      </c>
      <c r="AH34" s="35">
        <f t="shared" si="18"/>
        <v>259</v>
      </c>
      <c r="AI34" s="35">
        <f t="shared" ref="AI34:AI38" si="19">IF(AI$4="N",0,Q34)</f>
        <v>273</v>
      </c>
    </row>
    <row r="35" spans="1:35">
      <c r="A35" s="54" t="s">
        <v>189</v>
      </c>
      <c r="B35" s="35">
        <v>229</v>
      </c>
      <c r="C35" s="32">
        <v>254</v>
      </c>
      <c r="D35" s="32">
        <v>316</v>
      </c>
      <c r="E35" s="32">
        <v>316</v>
      </c>
      <c r="F35" s="32">
        <v>202</v>
      </c>
      <c r="G35" s="32">
        <v>91</v>
      </c>
      <c r="H35" s="32">
        <v>272</v>
      </c>
      <c r="I35" s="32">
        <v>176</v>
      </c>
      <c r="J35" s="32">
        <v>206</v>
      </c>
      <c r="K35" s="32">
        <v>316</v>
      </c>
      <c r="L35" s="32">
        <v>158</v>
      </c>
      <c r="M35" s="32">
        <v>115</v>
      </c>
      <c r="N35" s="32">
        <v>237</v>
      </c>
      <c r="O35" s="32">
        <v>232</v>
      </c>
      <c r="P35" s="32">
        <v>136</v>
      </c>
      <c r="Q35" s="32">
        <v>140</v>
      </c>
      <c r="S35" s="54" t="s">
        <v>189</v>
      </c>
      <c r="T35" s="35">
        <f t="shared" ref="T35:AH38" si="20">IF(T$4="N",0,B35)</f>
        <v>229</v>
      </c>
      <c r="U35" s="35">
        <f t="shared" si="20"/>
        <v>254</v>
      </c>
      <c r="V35" s="35">
        <f t="shared" si="20"/>
        <v>316</v>
      </c>
      <c r="W35" s="35">
        <f t="shared" si="20"/>
        <v>0</v>
      </c>
      <c r="X35" s="35">
        <f t="shared" si="20"/>
        <v>202</v>
      </c>
      <c r="Y35" s="35">
        <f t="shared" si="20"/>
        <v>91</v>
      </c>
      <c r="Z35" s="35">
        <f t="shared" si="20"/>
        <v>272</v>
      </c>
      <c r="AA35" s="35">
        <f t="shared" si="20"/>
        <v>176</v>
      </c>
      <c r="AB35" s="35">
        <f t="shared" si="20"/>
        <v>206</v>
      </c>
      <c r="AC35" s="35">
        <f t="shared" si="20"/>
        <v>316</v>
      </c>
      <c r="AD35" s="35">
        <f t="shared" si="20"/>
        <v>158</v>
      </c>
      <c r="AE35" s="35">
        <f t="shared" si="20"/>
        <v>115</v>
      </c>
      <c r="AF35" s="35">
        <f t="shared" si="20"/>
        <v>237</v>
      </c>
      <c r="AG35" s="35">
        <f t="shared" si="20"/>
        <v>232</v>
      </c>
      <c r="AH35" s="35">
        <f t="shared" si="20"/>
        <v>136</v>
      </c>
      <c r="AI35" s="35">
        <f t="shared" si="19"/>
        <v>140</v>
      </c>
    </row>
    <row r="36" spans="1:35">
      <c r="A36" s="54" t="s">
        <v>251</v>
      </c>
      <c r="B36" s="35">
        <v>316</v>
      </c>
      <c r="C36" s="32">
        <v>282</v>
      </c>
      <c r="D36" s="32">
        <v>316</v>
      </c>
      <c r="E36" s="32">
        <v>316</v>
      </c>
      <c r="F36" s="32">
        <v>207</v>
      </c>
      <c r="G36" s="32">
        <v>139</v>
      </c>
      <c r="H36" s="32">
        <v>316</v>
      </c>
      <c r="I36" s="32">
        <v>208</v>
      </c>
      <c r="J36" s="32">
        <v>226</v>
      </c>
      <c r="K36" s="32">
        <v>316</v>
      </c>
      <c r="L36" s="32">
        <v>243</v>
      </c>
      <c r="M36" s="32">
        <v>316</v>
      </c>
      <c r="N36" s="32">
        <v>266</v>
      </c>
      <c r="O36" s="32">
        <v>241</v>
      </c>
      <c r="P36" s="32">
        <v>246</v>
      </c>
      <c r="Q36" s="32">
        <v>184</v>
      </c>
      <c r="S36" s="54" t="s">
        <v>251</v>
      </c>
      <c r="T36" s="35">
        <f t="shared" si="20"/>
        <v>316</v>
      </c>
      <c r="U36" s="35">
        <f t="shared" si="20"/>
        <v>282</v>
      </c>
      <c r="V36" s="35">
        <f t="shared" si="20"/>
        <v>316</v>
      </c>
      <c r="W36" s="35">
        <f t="shared" si="20"/>
        <v>0</v>
      </c>
      <c r="X36" s="35">
        <f t="shared" si="20"/>
        <v>207</v>
      </c>
      <c r="Y36" s="35">
        <f t="shared" si="20"/>
        <v>139</v>
      </c>
      <c r="Z36" s="35">
        <f t="shared" si="20"/>
        <v>316</v>
      </c>
      <c r="AA36" s="35">
        <f t="shared" si="20"/>
        <v>208</v>
      </c>
      <c r="AB36" s="35">
        <f t="shared" si="20"/>
        <v>226</v>
      </c>
      <c r="AC36" s="35">
        <f t="shared" si="20"/>
        <v>316</v>
      </c>
      <c r="AD36" s="35">
        <f t="shared" si="20"/>
        <v>243</v>
      </c>
      <c r="AE36" s="35">
        <f t="shared" si="20"/>
        <v>316</v>
      </c>
      <c r="AF36" s="35">
        <f t="shared" si="20"/>
        <v>266</v>
      </c>
      <c r="AG36" s="35">
        <f t="shared" si="20"/>
        <v>241</v>
      </c>
      <c r="AH36" s="35">
        <f t="shared" si="20"/>
        <v>246</v>
      </c>
      <c r="AI36" s="35">
        <f t="shared" si="19"/>
        <v>184</v>
      </c>
    </row>
    <row r="37" spans="1:35">
      <c r="A37" s="54" t="s">
        <v>131</v>
      </c>
      <c r="B37" s="35">
        <v>107</v>
      </c>
      <c r="C37" s="32">
        <v>314</v>
      </c>
      <c r="D37" s="32">
        <v>316</v>
      </c>
      <c r="E37" s="32">
        <v>316</v>
      </c>
      <c r="F37" s="32">
        <v>291</v>
      </c>
      <c r="G37" s="32">
        <v>316</v>
      </c>
      <c r="H37" s="32">
        <v>244</v>
      </c>
      <c r="I37" s="32">
        <v>221</v>
      </c>
      <c r="J37" s="32">
        <v>247</v>
      </c>
      <c r="K37" s="32">
        <v>316</v>
      </c>
      <c r="L37" s="32">
        <v>173</v>
      </c>
      <c r="M37" s="32">
        <v>316</v>
      </c>
      <c r="N37" s="32">
        <v>281</v>
      </c>
      <c r="O37" s="32">
        <v>49</v>
      </c>
      <c r="P37" s="32">
        <v>250</v>
      </c>
      <c r="Q37" s="32">
        <v>235</v>
      </c>
      <c r="S37" s="54" t="s">
        <v>131</v>
      </c>
      <c r="T37" s="35">
        <f t="shared" si="20"/>
        <v>107</v>
      </c>
      <c r="U37" s="35">
        <f t="shared" si="20"/>
        <v>314</v>
      </c>
      <c r="V37" s="35">
        <f t="shared" si="20"/>
        <v>316</v>
      </c>
      <c r="W37" s="35">
        <f t="shared" si="20"/>
        <v>0</v>
      </c>
      <c r="X37" s="35">
        <f t="shared" si="20"/>
        <v>291</v>
      </c>
      <c r="Y37" s="35">
        <f t="shared" si="20"/>
        <v>316</v>
      </c>
      <c r="Z37" s="35">
        <f t="shared" si="20"/>
        <v>244</v>
      </c>
      <c r="AA37" s="35">
        <f t="shared" si="20"/>
        <v>221</v>
      </c>
      <c r="AB37" s="35">
        <f t="shared" si="20"/>
        <v>247</v>
      </c>
      <c r="AC37" s="35">
        <f t="shared" si="20"/>
        <v>316</v>
      </c>
      <c r="AD37" s="35">
        <f t="shared" si="20"/>
        <v>173</v>
      </c>
      <c r="AE37" s="35">
        <f t="shared" si="20"/>
        <v>316</v>
      </c>
      <c r="AF37" s="35">
        <f t="shared" si="20"/>
        <v>281</v>
      </c>
      <c r="AG37" s="35">
        <f t="shared" si="20"/>
        <v>49</v>
      </c>
      <c r="AH37" s="35">
        <f t="shared" si="20"/>
        <v>250</v>
      </c>
      <c r="AI37" s="35">
        <f t="shared" si="19"/>
        <v>235</v>
      </c>
    </row>
    <row r="38" spans="1:35">
      <c r="A38" s="54" t="s">
        <v>325</v>
      </c>
      <c r="B38" s="35">
        <v>193</v>
      </c>
      <c r="C38" s="32">
        <v>316</v>
      </c>
      <c r="D38" s="32">
        <v>316</v>
      </c>
      <c r="E38" s="32">
        <v>316</v>
      </c>
      <c r="F38" s="32">
        <v>313</v>
      </c>
      <c r="G38" s="32">
        <v>316</v>
      </c>
      <c r="H38" s="32">
        <v>298</v>
      </c>
      <c r="I38" s="32">
        <v>279</v>
      </c>
      <c r="J38" s="32">
        <v>280</v>
      </c>
      <c r="K38" s="32">
        <v>316</v>
      </c>
      <c r="L38" s="32">
        <v>189</v>
      </c>
      <c r="M38" s="32">
        <v>316</v>
      </c>
      <c r="N38" s="32">
        <v>312</v>
      </c>
      <c r="O38" s="32">
        <v>218</v>
      </c>
      <c r="P38" s="32">
        <v>310</v>
      </c>
      <c r="Q38" s="32">
        <v>264</v>
      </c>
      <c r="S38" s="54" t="s">
        <v>325</v>
      </c>
      <c r="T38" s="35">
        <f t="shared" si="20"/>
        <v>193</v>
      </c>
      <c r="U38" s="35">
        <f t="shared" si="20"/>
        <v>316</v>
      </c>
      <c r="V38" s="35">
        <f t="shared" si="20"/>
        <v>316</v>
      </c>
      <c r="W38" s="35">
        <f t="shared" si="20"/>
        <v>0</v>
      </c>
      <c r="X38" s="35">
        <f t="shared" si="20"/>
        <v>313</v>
      </c>
      <c r="Y38" s="35">
        <f t="shared" si="20"/>
        <v>316</v>
      </c>
      <c r="Z38" s="35">
        <f t="shared" si="20"/>
        <v>298</v>
      </c>
      <c r="AA38" s="35">
        <f t="shared" si="20"/>
        <v>279</v>
      </c>
      <c r="AB38" s="35">
        <f t="shared" si="20"/>
        <v>280</v>
      </c>
      <c r="AC38" s="35">
        <f t="shared" si="20"/>
        <v>316</v>
      </c>
      <c r="AD38" s="35">
        <f t="shared" si="20"/>
        <v>189</v>
      </c>
      <c r="AE38" s="35">
        <f t="shared" si="20"/>
        <v>316</v>
      </c>
      <c r="AF38" s="35">
        <f t="shared" si="20"/>
        <v>312</v>
      </c>
      <c r="AG38" s="35">
        <f t="shared" si="20"/>
        <v>218</v>
      </c>
      <c r="AH38" s="35">
        <f t="shared" si="20"/>
        <v>310</v>
      </c>
      <c r="AI38" s="35">
        <f t="shared" si="19"/>
        <v>264</v>
      </c>
    </row>
    <row r="39" spans="1:35">
      <c r="A39" s="54"/>
      <c r="B39" s="90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S39" s="54"/>
      <c r="T39" s="54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</row>
    <row r="40" spans="1:35">
      <c r="A40" s="54" t="s">
        <v>557</v>
      </c>
      <c r="B40" s="32">
        <f t="shared" ref="B40:Q40" si="21">SUM(B19:B39)</f>
        <v>4529</v>
      </c>
      <c r="C40" s="32">
        <f t="shared" si="21"/>
        <v>4499</v>
      </c>
      <c r="D40" s="32">
        <f>SUM(D19:D39)</f>
        <v>3983</v>
      </c>
      <c r="E40" s="32">
        <f t="shared" si="21"/>
        <v>6214</v>
      </c>
      <c r="F40" s="32">
        <f t="shared" si="21"/>
        <v>2358</v>
      </c>
      <c r="G40" s="32">
        <f t="shared" si="21"/>
        <v>2225</v>
      </c>
      <c r="H40" s="32">
        <f t="shared" si="21"/>
        <v>3214</v>
      </c>
      <c r="I40" s="32">
        <f t="shared" si="21"/>
        <v>3802</v>
      </c>
      <c r="J40" s="32">
        <f t="shared" si="21"/>
        <v>3080</v>
      </c>
      <c r="K40" s="32">
        <f t="shared" si="21"/>
        <v>5766</v>
      </c>
      <c r="L40" s="32">
        <f>SUM(L19:L39)</f>
        <v>2014</v>
      </c>
      <c r="M40" s="32">
        <f t="shared" si="21"/>
        <v>5130</v>
      </c>
      <c r="N40" s="32">
        <f t="shared" si="21"/>
        <v>2231</v>
      </c>
      <c r="O40" s="32">
        <f t="shared" si="21"/>
        <v>2851</v>
      </c>
      <c r="P40" s="32">
        <f t="shared" si="21"/>
        <v>4191</v>
      </c>
      <c r="Q40" s="32">
        <f t="shared" si="21"/>
        <v>5150</v>
      </c>
      <c r="S40" s="54" t="s">
        <v>557</v>
      </c>
      <c r="T40" s="32">
        <f>IF(T$4="N","- ",SUM(T19:T39))</f>
        <v>4529</v>
      </c>
      <c r="U40" s="32">
        <f>IF(U$4="N","- ",SUM(U19:U39))</f>
        <v>4499</v>
      </c>
      <c r="V40" s="32">
        <f>IF(V$4="N","- ",SUM(V19:V39))</f>
        <v>3983</v>
      </c>
      <c r="W40" s="32" t="str">
        <f>IF(W$4="N","- ",SUM(W19:W39))</f>
        <v xml:space="preserve">- </v>
      </c>
      <c r="X40" s="32">
        <f t="shared" ref="X40:AI40" si="22">IF(X$4="N","- ",SUM(X19:X39))</f>
        <v>2358</v>
      </c>
      <c r="Y40" s="32">
        <f t="shared" si="22"/>
        <v>2225</v>
      </c>
      <c r="Z40" s="32">
        <f t="shared" si="22"/>
        <v>3214</v>
      </c>
      <c r="AA40" s="32">
        <f t="shared" si="22"/>
        <v>3802</v>
      </c>
      <c r="AB40" s="32">
        <f t="shared" si="22"/>
        <v>3080</v>
      </c>
      <c r="AC40" s="32">
        <f t="shared" si="22"/>
        <v>5766</v>
      </c>
      <c r="AD40" s="32">
        <f t="shared" si="22"/>
        <v>2014</v>
      </c>
      <c r="AE40" s="32">
        <f t="shared" si="22"/>
        <v>5130</v>
      </c>
      <c r="AF40" s="32">
        <f t="shared" si="22"/>
        <v>2231</v>
      </c>
      <c r="AG40" s="32">
        <f t="shared" si="22"/>
        <v>2851</v>
      </c>
      <c r="AH40" s="32">
        <f t="shared" si="22"/>
        <v>4191</v>
      </c>
      <c r="AI40" s="32">
        <f t="shared" si="22"/>
        <v>5150</v>
      </c>
    </row>
    <row r="41" spans="1:35">
      <c r="A41" s="54"/>
      <c r="B41" s="90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S41" s="54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</row>
    <row r="42" spans="1:35">
      <c r="A42" s="54" t="s">
        <v>547</v>
      </c>
      <c r="B42" s="77">
        <f t="shared" ref="B42:Q42" si="23">IF(SUM($A40:$R40)=0,0,COUNTIF($A40:$R40,"&lt;"&amp;B40)+1)</f>
        <v>12</v>
      </c>
      <c r="C42" s="77">
        <f t="shared" si="23"/>
        <v>11</v>
      </c>
      <c r="D42" s="77">
        <f t="shared" si="23"/>
        <v>9</v>
      </c>
      <c r="E42" s="77">
        <f t="shared" si="23"/>
        <v>16</v>
      </c>
      <c r="F42" s="77">
        <f t="shared" si="23"/>
        <v>4</v>
      </c>
      <c r="G42" s="77">
        <f t="shared" si="23"/>
        <v>2</v>
      </c>
      <c r="H42" s="77">
        <f t="shared" si="23"/>
        <v>7</v>
      </c>
      <c r="I42" s="77">
        <f t="shared" si="23"/>
        <v>8</v>
      </c>
      <c r="J42" s="77">
        <f t="shared" si="23"/>
        <v>6</v>
      </c>
      <c r="K42" s="77">
        <f t="shared" si="23"/>
        <v>15</v>
      </c>
      <c r="L42" s="77">
        <f t="shared" si="23"/>
        <v>1</v>
      </c>
      <c r="M42" s="77">
        <f t="shared" si="23"/>
        <v>13</v>
      </c>
      <c r="N42" s="77">
        <f t="shared" si="23"/>
        <v>3</v>
      </c>
      <c r="O42" s="77">
        <f t="shared" si="23"/>
        <v>5</v>
      </c>
      <c r="P42" s="77">
        <f t="shared" si="23"/>
        <v>10</v>
      </c>
      <c r="Q42" s="77">
        <f t="shared" si="23"/>
        <v>14</v>
      </c>
      <c r="S42" s="54" t="s">
        <v>547</v>
      </c>
      <c r="T42" s="77">
        <f t="shared" ref="T42:AI42" si="24">IF(SUM($S40:$AJ40)=0,0,IF(T$4="N","- ",COUNTIF($S40:$AJ40,"&lt;"&amp;T40)+1))</f>
        <v>12</v>
      </c>
      <c r="U42" s="77">
        <f t="shared" si="24"/>
        <v>11</v>
      </c>
      <c r="V42" s="77">
        <f t="shared" si="24"/>
        <v>9</v>
      </c>
      <c r="W42" s="77" t="str">
        <f t="shared" si="24"/>
        <v xml:space="preserve">- </v>
      </c>
      <c r="X42" s="77">
        <f t="shared" si="24"/>
        <v>4</v>
      </c>
      <c r="Y42" s="77">
        <f t="shared" si="24"/>
        <v>2</v>
      </c>
      <c r="Z42" s="77">
        <f t="shared" si="24"/>
        <v>7</v>
      </c>
      <c r="AA42" s="77">
        <f t="shared" si="24"/>
        <v>8</v>
      </c>
      <c r="AB42" s="77">
        <f t="shared" si="24"/>
        <v>6</v>
      </c>
      <c r="AC42" s="77">
        <f t="shared" si="24"/>
        <v>15</v>
      </c>
      <c r="AD42" s="77">
        <f t="shared" si="24"/>
        <v>1</v>
      </c>
      <c r="AE42" s="77">
        <f t="shared" si="24"/>
        <v>13</v>
      </c>
      <c r="AF42" s="77">
        <f t="shared" si="24"/>
        <v>3</v>
      </c>
      <c r="AG42" s="77">
        <f t="shared" si="24"/>
        <v>5</v>
      </c>
      <c r="AH42" s="77">
        <f t="shared" si="24"/>
        <v>10</v>
      </c>
      <c r="AI42" s="77">
        <f t="shared" si="24"/>
        <v>14</v>
      </c>
    </row>
    <row r="43" spans="1:35">
      <c r="A43" s="54"/>
      <c r="B43" s="90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S43" s="54"/>
      <c r="T43" s="90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  <row r="44" spans="1:35">
      <c r="A44" s="54" t="s">
        <v>44</v>
      </c>
      <c r="B44" s="90"/>
      <c r="C44" s="32"/>
      <c r="D44" s="32">
        <v>245</v>
      </c>
      <c r="E44" s="32"/>
      <c r="F44" s="32">
        <v>66</v>
      </c>
      <c r="G44" s="32">
        <v>9</v>
      </c>
      <c r="H44" s="32">
        <v>108</v>
      </c>
      <c r="I44" s="32"/>
      <c r="J44" s="32">
        <v>201</v>
      </c>
      <c r="K44" s="32"/>
      <c r="L44" s="32">
        <v>105</v>
      </c>
      <c r="M44" s="32"/>
      <c r="N44" s="32">
        <v>67</v>
      </c>
      <c r="O44" s="32">
        <v>210</v>
      </c>
      <c r="P44" s="32"/>
      <c r="Q44" s="32"/>
      <c r="S44" s="54" t="s">
        <v>44</v>
      </c>
      <c r="T44" s="35">
        <f t="shared" ref="T44:AI53" si="25">IF(T$4="N",0,B44)</f>
        <v>0</v>
      </c>
      <c r="U44" s="35">
        <f t="shared" si="25"/>
        <v>0</v>
      </c>
      <c r="V44" s="35">
        <f t="shared" si="25"/>
        <v>245</v>
      </c>
      <c r="W44" s="35">
        <f t="shared" si="25"/>
        <v>0</v>
      </c>
      <c r="X44" s="35">
        <f t="shared" si="25"/>
        <v>66</v>
      </c>
      <c r="Y44" s="35">
        <f t="shared" si="25"/>
        <v>9</v>
      </c>
      <c r="Z44" s="35">
        <f t="shared" si="25"/>
        <v>108</v>
      </c>
      <c r="AA44" s="35">
        <f t="shared" si="25"/>
        <v>0</v>
      </c>
      <c r="AB44" s="35">
        <f t="shared" si="25"/>
        <v>201</v>
      </c>
      <c r="AC44" s="35">
        <f t="shared" si="25"/>
        <v>0</v>
      </c>
      <c r="AD44" s="35">
        <f t="shared" si="25"/>
        <v>105</v>
      </c>
      <c r="AE44" s="35">
        <f t="shared" si="25"/>
        <v>0</v>
      </c>
      <c r="AF44" s="35">
        <f t="shared" si="25"/>
        <v>67</v>
      </c>
      <c r="AG44" s="35">
        <f t="shared" si="25"/>
        <v>210</v>
      </c>
      <c r="AH44" s="35">
        <f t="shared" si="25"/>
        <v>0</v>
      </c>
      <c r="AI44" s="35">
        <f t="shared" si="25"/>
        <v>0</v>
      </c>
    </row>
    <row r="45" spans="1:35">
      <c r="A45" s="54" t="s">
        <v>79</v>
      </c>
      <c r="B45" s="90"/>
      <c r="C45" s="32"/>
      <c r="D45" s="32"/>
      <c r="E45" s="32"/>
      <c r="F45" s="32">
        <v>83</v>
      </c>
      <c r="G45" s="32">
        <v>21</v>
      </c>
      <c r="H45" s="32">
        <v>119</v>
      </c>
      <c r="I45" s="32"/>
      <c r="J45" s="32">
        <v>205</v>
      </c>
      <c r="K45" s="32"/>
      <c r="L45" s="32">
        <v>118</v>
      </c>
      <c r="M45" s="32"/>
      <c r="N45" s="32">
        <v>77</v>
      </c>
      <c r="O45" s="32">
        <v>215</v>
      </c>
      <c r="P45" s="32"/>
      <c r="Q45" s="32"/>
      <c r="S45" s="54" t="s">
        <v>79</v>
      </c>
      <c r="T45" s="35">
        <f t="shared" si="25"/>
        <v>0</v>
      </c>
      <c r="U45" s="35">
        <f t="shared" si="25"/>
        <v>0</v>
      </c>
      <c r="V45" s="35">
        <f t="shared" si="25"/>
        <v>0</v>
      </c>
      <c r="W45" s="35">
        <f t="shared" si="25"/>
        <v>0</v>
      </c>
      <c r="X45" s="35">
        <f t="shared" si="25"/>
        <v>83</v>
      </c>
      <c r="Y45" s="35">
        <f t="shared" si="25"/>
        <v>21</v>
      </c>
      <c r="Z45" s="35">
        <f t="shared" si="25"/>
        <v>119</v>
      </c>
      <c r="AA45" s="35">
        <f t="shared" si="25"/>
        <v>0</v>
      </c>
      <c r="AB45" s="35">
        <f t="shared" si="25"/>
        <v>205</v>
      </c>
      <c r="AC45" s="35">
        <f t="shared" si="25"/>
        <v>0</v>
      </c>
      <c r="AD45" s="35">
        <f t="shared" si="25"/>
        <v>118</v>
      </c>
      <c r="AE45" s="35">
        <f t="shared" si="25"/>
        <v>0</v>
      </c>
      <c r="AF45" s="35">
        <f t="shared" si="25"/>
        <v>77</v>
      </c>
      <c r="AG45" s="35">
        <f t="shared" si="25"/>
        <v>215</v>
      </c>
      <c r="AH45" s="35">
        <f t="shared" si="25"/>
        <v>0</v>
      </c>
      <c r="AI45" s="35">
        <f t="shared" si="25"/>
        <v>0</v>
      </c>
    </row>
    <row r="46" spans="1:35">
      <c r="A46" s="54" t="s">
        <v>93</v>
      </c>
      <c r="B46" s="90"/>
      <c r="C46" s="32"/>
      <c r="D46" s="32"/>
      <c r="E46" s="32"/>
      <c r="F46" s="32">
        <v>104</v>
      </c>
      <c r="G46" s="32">
        <v>25</v>
      </c>
      <c r="H46" s="32">
        <v>134</v>
      </c>
      <c r="I46" s="32"/>
      <c r="J46" s="32">
        <v>252</v>
      </c>
      <c r="K46" s="32"/>
      <c r="L46" s="32">
        <v>126</v>
      </c>
      <c r="M46" s="32"/>
      <c r="N46" s="32">
        <v>94</v>
      </c>
      <c r="O46" s="32">
        <v>223</v>
      </c>
      <c r="P46" s="32"/>
      <c r="Q46" s="32"/>
      <c r="S46" s="54" t="s">
        <v>93</v>
      </c>
      <c r="T46" s="35">
        <f t="shared" si="25"/>
        <v>0</v>
      </c>
      <c r="U46" s="35">
        <f t="shared" si="25"/>
        <v>0</v>
      </c>
      <c r="V46" s="35">
        <f t="shared" si="25"/>
        <v>0</v>
      </c>
      <c r="W46" s="35">
        <f t="shared" si="25"/>
        <v>0</v>
      </c>
      <c r="X46" s="35">
        <f t="shared" si="25"/>
        <v>104</v>
      </c>
      <c r="Y46" s="35">
        <f t="shared" si="25"/>
        <v>25</v>
      </c>
      <c r="Z46" s="35">
        <f t="shared" si="25"/>
        <v>134</v>
      </c>
      <c r="AA46" s="35">
        <f t="shared" si="25"/>
        <v>0</v>
      </c>
      <c r="AB46" s="35">
        <f t="shared" si="25"/>
        <v>252</v>
      </c>
      <c r="AC46" s="35">
        <f t="shared" si="25"/>
        <v>0</v>
      </c>
      <c r="AD46" s="35">
        <f t="shared" si="25"/>
        <v>126</v>
      </c>
      <c r="AE46" s="35">
        <f t="shared" si="25"/>
        <v>0</v>
      </c>
      <c r="AF46" s="35">
        <f t="shared" si="25"/>
        <v>94</v>
      </c>
      <c r="AG46" s="35">
        <f t="shared" si="25"/>
        <v>223</v>
      </c>
      <c r="AH46" s="35">
        <f t="shared" si="25"/>
        <v>0</v>
      </c>
      <c r="AI46" s="35">
        <f t="shared" si="25"/>
        <v>0</v>
      </c>
    </row>
    <row r="47" spans="1:35">
      <c r="A47" s="54" t="s">
        <v>95</v>
      </c>
      <c r="B47" s="90"/>
      <c r="C47" s="32"/>
      <c r="D47" s="32"/>
      <c r="E47" s="32"/>
      <c r="F47" s="32">
        <v>138</v>
      </c>
      <c r="G47" s="32">
        <v>26</v>
      </c>
      <c r="H47" s="32">
        <v>146</v>
      </c>
      <c r="I47" s="32"/>
      <c r="J47" s="32">
        <v>263</v>
      </c>
      <c r="K47" s="32"/>
      <c r="L47" s="32">
        <v>130</v>
      </c>
      <c r="M47" s="32"/>
      <c r="N47" s="32">
        <v>117</v>
      </c>
      <c r="O47" s="32">
        <v>271</v>
      </c>
      <c r="P47" s="32"/>
      <c r="Q47" s="32"/>
      <c r="S47" s="54" t="s">
        <v>95</v>
      </c>
      <c r="T47" s="35">
        <f t="shared" si="25"/>
        <v>0</v>
      </c>
      <c r="U47" s="35">
        <f t="shared" si="25"/>
        <v>0</v>
      </c>
      <c r="V47" s="35">
        <f t="shared" si="25"/>
        <v>0</v>
      </c>
      <c r="W47" s="35">
        <f t="shared" si="25"/>
        <v>0</v>
      </c>
      <c r="X47" s="35">
        <f t="shared" si="25"/>
        <v>138</v>
      </c>
      <c r="Y47" s="35">
        <f t="shared" si="25"/>
        <v>26</v>
      </c>
      <c r="Z47" s="35">
        <f t="shared" si="25"/>
        <v>146</v>
      </c>
      <c r="AA47" s="35">
        <f t="shared" si="25"/>
        <v>0</v>
      </c>
      <c r="AB47" s="35">
        <f t="shared" si="25"/>
        <v>263</v>
      </c>
      <c r="AC47" s="35">
        <f t="shared" si="25"/>
        <v>0</v>
      </c>
      <c r="AD47" s="35">
        <f t="shared" si="25"/>
        <v>130</v>
      </c>
      <c r="AE47" s="35">
        <f t="shared" si="25"/>
        <v>0</v>
      </c>
      <c r="AF47" s="35">
        <f t="shared" si="25"/>
        <v>117</v>
      </c>
      <c r="AG47" s="35">
        <f t="shared" si="25"/>
        <v>271</v>
      </c>
      <c r="AH47" s="35">
        <f t="shared" si="25"/>
        <v>0</v>
      </c>
      <c r="AI47" s="35">
        <f t="shared" si="25"/>
        <v>0</v>
      </c>
    </row>
    <row r="48" spans="1:35">
      <c r="A48" s="54" t="s">
        <v>113</v>
      </c>
      <c r="B48" s="90"/>
      <c r="C48" s="32"/>
      <c r="D48" s="32"/>
      <c r="E48" s="32"/>
      <c r="F48" s="32">
        <v>161</v>
      </c>
      <c r="G48" s="32">
        <v>38</v>
      </c>
      <c r="H48" s="32">
        <v>175</v>
      </c>
      <c r="I48" s="32"/>
      <c r="J48" s="32">
        <v>274</v>
      </c>
      <c r="K48" s="32"/>
      <c r="L48" s="32">
        <v>137</v>
      </c>
      <c r="M48" s="32"/>
      <c r="N48" s="32">
        <v>125</v>
      </c>
      <c r="O48" s="32">
        <v>288</v>
      </c>
      <c r="P48" s="32"/>
      <c r="Q48" s="32"/>
      <c r="S48" s="54" t="s">
        <v>113</v>
      </c>
      <c r="T48" s="35">
        <f t="shared" si="25"/>
        <v>0</v>
      </c>
      <c r="U48" s="35">
        <f t="shared" si="25"/>
        <v>0</v>
      </c>
      <c r="V48" s="35">
        <f t="shared" si="25"/>
        <v>0</v>
      </c>
      <c r="W48" s="35">
        <f t="shared" si="25"/>
        <v>0</v>
      </c>
      <c r="X48" s="35">
        <f t="shared" si="25"/>
        <v>161</v>
      </c>
      <c r="Y48" s="35">
        <f t="shared" si="25"/>
        <v>38</v>
      </c>
      <c r="Z48" s="35">
        <f t="shared" si="25"/>
        <v>175</v>
      </c>
      <c r="AA48" s="35">
        <f t="shared" si="25"/>
        <v>0</v>
      </c>
      <c r="AB48" s="35">
        <f t="shared" si="25"/>
        <v>274</v>
      </c>
      <c r="AC48" s="35">
        <f t="shared" si="25"/>
        <v>0</v>
      </c>
      <c r="AD48" s="35">
        <f t="shared" si="25"/>
        <v>137</v>
      </c>
      <c r="AE48" s="35">
        <f t="shared" si="25"/>
        <v>0</v>
      </c>
      <c r="AF48" s="35">
        <f t="shared" si="25"/>
        <v>125</v>
      </c>
      <c r="AG48" s="35">
        <f t="shared" si="25"/>
        <v>288</v>
      </c>
      <c r="AH48" s="35">
        <f t="shared" si="25"/>
        <v>0</v>
      </c>
      <c r="AI48" s="35">
        <f t="shared" si="25"/>
        <v>0</v>
      </c>
    </row>
    <row r="49" spans="1:37">
      <c r="A49" s="54" t="s">
        <v>150</v>
      </c>
      <c r="B49" s="90"/>
      <c r="C49" s="32"/>
      <c r="D49" s="32"/>
      <c r="E49" s="32"/>
      <c r="F49" s="32">
        <v>163</v>
      </c>
      <c r="G49" s="32">
        <v>64</v>
      </c>
      <c r="H49" s="32">
        <v>181</v>
      </c>
      <c r="I49" s="32"/>
      <c r="J49" s="32"/>
      <c r="K49" s="32"/>
      <c r="L49" s="32">
        <v>148</v>
      </c>
      <c r="M49" s="32"/>
      <c r="N49" s="32">
        <v>144</v>
      </c>
      <c r="O49" s="32"/>
      <c r="P49" s="32"/>
      <c r="Q49" s="32"/>
      <c r="S49" s="54" t="s">
        <v>150</v>
      </c>
      <c r="T49" s="35">
        <f t="shared" si="25"/>
        <v>0</v>
      </c>
      <c r="U49" s="35">
        <f t="shared" si="25"/>
        <v>0</v>
      </c>
      <c r="V49" s="35">
        <f t="shared" si="25"/>
        <v>0</v>
      </c>
      <c r="W49" s="35">
        <f t="shared" si="25"/>
        <v>0</v>
      </c>
      <c r="X49" s="35">
        <f t="shared" si="25"/>
        <v>163</v>
      </c>
      <c r="Y49" s="35">
        <f t="shared" si="25"/>
        <v>64</v>
      </c>
      <c r="Z49" s="35">
        <f t="shared" si="25"/>
        <v>181</v>
      </c>
      <c r="AA49" s="35">
        <f t="shared" si="25"/>
        <v>0</v>
      </c>
      <c r="AB49" s="35">
        <f t="shared" si="25"/>
        <v>0</v>
      </c>
      <c r="AC49" s="35">
        <f t="shared" si="25"/>
        <v>0</v>
      </c>
      <c r="AD49" s="35">
        <f t="shared" si="25"/>
        <v>148</v>
      </c>
      <c r="AE49" s="35">
        <f t="shared" si="25"/>
        <v>0</v>
      </c>
      <c r="AF49" s="35">
        <f t="shared" si="25"/>
        <v>144</v>
      </c>
      <c r="AG49" s="35">
        <f t="shared" si="25"/>
        <v>0</v>
      </c>
      <c r="AH49" s="35">
        <f t="shared" si="25"/>
        <v>0</v>
      </c>
      <c r="AI49" s="35">
        <f t="shared" si="25"/>
        <v>0</v>
      </c>
    </row>
    <row r="50" spans="1:37">
      <c r="A50" s="54" t="s">
        <v>204</v>
      </c>
      <c r="B50" s="90"/>
      <c r="C50" s="32">
        <v>297</v>
      </c>
      <c r="D50" s="32">
        <v>224</v>
      </c>
      <c r="E50" s="32"/>
      <c r="F50" s="32">
        <v>217</v>
      </c>
      <c r="G50" s="32">
        <v>101</v>
      </c>
      <c r="H50" s="32">
        <v>166</v>
      </c>
      <c r="I50" s="32">
        <v>306</v>
      </c>
      <c r="J50" s="32">
        <v>303</v>
      </c>
      <c r="K50" s="32"/>
      <c r="L50" s="32">
        <v>177</v>
      </c>
      <c r="M50" s="32"/>
      <c r="N50" s="32">
        <v>171</v>
      </c>
      <c r="O50" s="32">
        <v>268</v>
      </c>
      <c r="P50" s="32">
        <v>261</v>
      </c>
      <c r="Q50" s="32"/>
      <c r="S50" s="54" t="s">
        <v>204</v>
      </c>
      <c r="T50" s="35">
        <f t="shared" si="25"/>
        <v>0</v>
      </c>
      <c r="U50" s="35">
        <f t="shared" si="25"/>
        <v>297</v>
      </c>
      <c r="V50" s="35">
        <f t="shared" si="25"/>
        <v>224</v>
      </c>
      <c r="W50" s="35">
        <f t="shared" si="25"/>
        <v>0</v>
      </c>
      <c r="X50" s="35">
        <f t="shared" si="25"/>
        <v>217</v>
      </c>
      <c r="Y50" s="35">
        <f t="shared" si="25"/>
        <v>101</v>
      </c>
      <c r="Z50" s="35">
        <f t="shared" si="25"/>
        <v>166</v>
      </c>
      <c r="AA50" s="35">
        <f t="shared" si="25"/>
        <v>306</v>
      </c>
      <c r="AB50" s="35">
        <f t="shared" si="25"/>
        <v>303</v>
      </c>
      <c r="AC50" s="35">
        <f t="shared" si="25"/>
        <v>0</v>
      </c>
      <c r="AD50" s="35">
        <f t="shared" si="25"/>
        <v>177</v>
      </c>
      <c r="AE50" s="35">
        <f t="shared" si="25"/>
        <v>0</v>
      </c>
      <c r="AF50" s="35">
        <f t="shared" si="25"/>
        <v>171</v>
      </c>
      <c r="AG50" s="35">
        <f t="shared" si="25"/>
        <v>268</v>
      </c>
      <c r="AH50" s="35">
        <f t="shared" si="25"/>
        <v>261</v>
      </c>
      <c r="AI50" s="35">
        <f t="shared" si="25"/>
        <v>0</v>
      </c>
    </row>
    <row r="51" spans="1:37">
      <c r="A51" s="54" t="s">
        <v>256</v>
      </c>
      <c r="B51" s="90"/>
      <c r="C51" s="32"/>
      <c r="D51" s="32">
        <v>225</v>
      </c>
      <c r="E51" s="32"/>
      <c r="F51" s="32">
        <v>227</v>
      </c>
      <c r="G51" s="32">
        <v>142</v>
      </c>
      <c r="H51" s="32">
        <v>251</v>
      </c>
      <c r="I51" s="32">
        <v>308</v>
      </c>
      <c r="J51" s="32">
        <v>304</v>
      </c>
      <c r="K51" s="32"/>
      <c r="L51" s="32">
        <v>183</v>
      </c>
      <c r="M51" s="32"/>
      <c r="N51" s="32">
        <v>216</v>
      </c>
      <c r="O51" s="32">
        <v>293</v>
      </c>
      <c r="P51" s="32">
        <v>276</v>
      </c>
      <c r="Q51" s="32"/>
      <c r="S51" s="54" t="s">
        <v>256</v>
      </c>
      <c r="T51" s="35">
        <f t="shared" si="25"/>
        <v>0</v>
      </c>
      <c r="U51" s="35">
        <f t="shared" si="25"/>
        <v>0</v>
      </c>
      <c r="V51" s="35">
        <f t="shared" si="25"/>
        <v>225</v>
      </c>
      <c r="W51" s="35">
        <f t="shared" si="25"/>
        <v>0</v>
      </c>
      <c r="X51" s="35">
        <f t="shared" si="25"/>
        <v>227</v>
      </c>
      <c r="Y51" s="35">
        <f t="shared" si="25"/>
        <v>142</v>
      </c>
      <c r="Z51" s="35">
        <f t="shared" si="25"/>
        <v>251</v>
      </c>
      <c r="AA51" s="35">
        <f t="shared" si="25"/>
        <v>308</v>
      </c>
      <c r="AB51" s="35">
        <f t="shared" si="25"/>
        <v>304</v>
      </c>
      <c r="AC51" s="35">
        <f t="shared" si="25"/>
        <v>0</v>
      </c>
      <c r="AD51" s="35">
        <f t="shared" si="25"/>
        <v>183</v>
      </c>
      <c r="AE51" s="35">
        <f t="shared" si="25"/>
        <v>0</v>
      </c>
      <c r="AF51" s="35">
        <f t="shared" si="25"/>
        <v>216</v>
      </c>
      <c r="AG51" s="35">
        <f t="shared" si="25"/>
        <v>293</v>
      </c>
      <c r="AH51" s="35">
        <f t="shared" si="25"/>
        <v>276</v>
      </c>
      <c r="AI51" s="35">
        <f t="shared" si="25"/>
        <v>0</v>
      </c>
    </row>
    <row r="52" spans="1:37">
      <c r="A52" s="54" t="s">
        <v>266</v>
      </c>
      <c r="B52" s="90"/>
      <c r="C52" s="32"/>
      <c r="D52" s="32"/>
      <c r="E52" s="32"/>
      <c r="F52" s="32">
        <v>236</v>
      </c>
      <c r="G52" s="32">
        <v>147</v>
      </c>
      <c r="H52" s="32">
        <v>257</v>
      </c>
      <c r="I52" s="32">
        <v>309</v>
      </c>
      <c r="J52" s="32">
        <v>305</v>
      </c>
      <c r="K52" s="32"/>
      <c r="L52" s="32">
        <v>196</v>
      </c>
      <c r="M52" s="32"/>
      <c r="N52" s="32">
        <v>231</v>
      </c>
      <c r="O52" s="32">
        <v>295</v>
      </c>
      <c r="P52" s="32">
        <v>277</v>
      </c>
      <c r="Q52" s="32"/>
      <c r="S52" s="54" t="s">
        <v>266</v>
      </c>
      <c r="T52" s="35">
        <f t="shared" si="25"/>
        <v>0</v>
      </c>
      <c r="U52" s="35">
        <f t="shared" si="25"/>
        <v>0</v>
      </c>
      <c r="V52" s="35">
        <f t="shared" si="25"/>
        <v>0</v>
      </c>
      <c r="W52" s="35">
        <f t="shared" si="25"/>
        <v>0</v>
      </c>
      <c r="X52" s="35">
        <f t="shared" si="25"/>
        <v>236</v>
      </c>
      <c r="Y52" s="35">
        <f t="shared" si="25"/>
        <v>147</v>
      </c>
      <c r="Z52" s="35">
        <f t="shared" si="25"/>
        <v>257</v>
      </c>
      <c r="AA52" s="35">
        <f t="shared" si="25"/>
        <v>309</v>
      </c>
      <c r="AB52" s="35">
        <f t="shared" si="25"/>
        <v>305</v>
      </c>
      <c r="AC52" s="35">
        <f t="shared" si="25"/>
        <v>0</v>
      </c>
      <c r="AD52" s="35">
        <f t="shared" si="25"/>
        <v>196</v>
      </c>
      <c r="AE52" s="35">
        <f t="shared" si="25"/>
        <v>0</v>
      </c>
      <c r="AF52" s="35">
        <f t="shared" si="25"/>
        <v>231</v>
      </c>
      <c r="AG52" s="35">
        <f t="shared" si="25"/>
        <v>295</v>
      </c>
      <c r="AH52" s="35">
        <f t="shared" si="25"/>
        <v>277</v>
      </c>
      <c r="AI52" s="35">
        <f t="shared" si="25"/>
        <v>0</v>
      </c>
    </row>
    <row r="53" spans="1:37">
      <c r="A53" s="54" t="s">
        <v>338</v>
      </c>
      <c r="B53" s="90"/>
      <c r="C53" s="32"/>
      <c r="D53" s="32"/>
      <c r="E53" s="32"/>
      <c r="F53" s="32">
        <v>267</v>
      </c>
      <c r="G53" s="32">
        <v>198</v>
      </c>
      <c r="H53" s="32">
        <v>301</v>
      </c>
      <c r="I53" s="32">
        <v>311</v>
      </c>
      <c r="J53" s="32"/>
      <c r="K53" s="32"/>
      <c r="L53" s="32">
        <v>199</v>
      </c>
      <c r="M53" s="32"/>
      <c r="N53" s="32">
        <v>242</v>
      </c>
      <c r="O53" s="32"/>
      <c r="P53" s="32">
        <v>278</v>
      </c>
      <c r="Q53" s="32"/>
      <c r="S53" s="54" t="s">
        <v>338</v>
      </c>
      <c r="T53" s="35">
        <f t="shared" si="25"/>
        <v>0</v>
      </c>
      <c r="U53" s="35">
        <f t="shared" si="25"/>
        <v>0</v>
      </c>
      <c r="V53" s="35">
        <f t="shared" si="25"/>
        <v>0</v>
      </c>
      <c r="W53" s="35">
        <f t="shared" si="25"/>
        <v>0</v>
      </c>
      <c r="X53" s="35">
        <f t="shared" si="25"/>
        <v>267</v>
      </c>
      <c r="Y53" s="35">
        <f t="shared" si="25"/>
        <v>198</v>
      </c>
      <c r="Z53" s="35">
        <f t="shared" si="25"/>
        <v>301</v>
      </c>
      <c r="AA53" s="35">
        <f t="shared" si="25"/>
        <v>311</v>
      </c>
      <c r="AB53" s="35">
        <f t="shared" si="25"/>
        <v>0</v>
      </c>
      <c r="AC53" s="35">
        <f t="shared" si="25"/>
        <v>0</v>
      </c>
      <c r="AD53" s="35">
        <f t="shared" si="25"/>
        <v>199</v>
      </c>
      <c r="AE53" s="35">
        <f t="shared" si="25"/>
        <v>0</v>
      </c>
      <c r="AF53" s="35">
        <f t="shared" si="25"/>
        <v>242</v>
      </c>
      <c r="AG53" s="35">
        <f t="shared" si="25"/>
        <v>0</v>
      </c>
      <c r="AH53" s="35">
        <f t="shared" si="25"/>
        <v>278</v>
      </c>
      <c r="AI53" s="35">
        <f t="shared" si="25"/>
        <v>0</v>
      </c>
    </row>
    <row r="54" spans="1:37">
      <c r="A54" s="54"/>
      <c r="B54" s="90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S54" s="54"/>
      <c r="T54" s="90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15">
      <c r="A55" s="91" t="s">
        <v>626</v>
      </c>
      <c r="B55" s="32">
        <f t="shared" ref="B55:Q55" ca="1" si="26">OFFSET(B106,ROW(B56)-ROW(B16)+1,0)</f>
        <v>0</v>
      </c>
      <c r="C55" s="32">
        <f t="shared" ca="1" si="26"/>
        <v>0</v>
      </c>
      <c r="D55" s="32">
        <f t="shared" ca="1" si="26"/>
        <v>0</v>
      </c>
      <c r="E55" s="32">
        <f t="shared" ca="1" si="26"/>
        <v>0</v>
      </c>
      <c r="F55" s="32">
        <f t="shared" ca="1" si="26"/>
        <v>0</v>
      </c>
      <c r="G55" s="32">
        <f t="shared" ca="1" si="26"/>
        <v>0</v>
      </c>
      <c r="H55" s="32">
        <f t="shared" ca="1" si="26"/>
        <v>0</v>
      </c>
      <c r="I55" s="32">
        <f t="shared" ca="1" si="26"/>
        <v>0</v>
      </c>
      <c r="J55" s="32">
        <f t="shared" ca="1" si="26"/>
        <v>0</v>
      </c>
      <c r="K55" s="32">
        <f t="shared" ca="1" si="26"/>
        <v>0</v>
      </c>
      <c r="L55" s="32">
        <f t="shared" ca="1" si="26"/>
        <v>0</v>
      </c>
      <c r="M55" s="32">
        <f t="shared" ca="1" si="26"/>
        <v>0</v>
      </c>
      <c r="N55" s="32">
        <f t="shared" ca="1" si="26"/>
        <v>0</v>
      </c>
      <c r="O55" s="32">
        <f t="shared" ca="1" si="26"/>
        <v>0</v>
      </c>
      <c r="P55" s="32">
        <f t="shared" ca="1" si="26"/>
        <v>0</v>
      </c>
      <c r="Q55" s="32">
        <f t="shared" ca="1" si="26"/>
        <v>0</v>
      </c>
      <c r="R55" s="27"/>
      <c r="S55" s="91" t="s">
        <v>626</v>
      </c>
      <c r="T55" s="32">
        <f t="shared" ref="T55:AI55" ca="1" si="27">OFFSET(T106,ROW(T56)-ROW(T16)+1,0)</f>
        <v>0</v>
      </c>
      <c r="U55" s="32">
        <f t="shared" ca="1" si="27"/>
        <v>0</v>
      </c>
      <c r="V55" s="32">
        <f t="shared" ca="1" si="27"/>
        <v>0</v>
      </c>
      <c r="W55" s="32">
        <f t="shared" ca="1" si="27"/>
        <v>0</v>
      </c>
      <c r="X55" s="32">
        <f t="shared" ca="1" si="27"/>
        <v>0</v>
      </c>
      <c r="Y55" s="32">
        <f t="shared" ca="1" si="27"/>
        <v>0</v>
      </c>
      <c r="Z55" s="32">
        <f t="shared" ca="1" si="27"/>
        <v>0</v>
      </c>
      <c r="AA55" s="32">
        <f t="shared" ca="1" si="27"/>
        <v>0</v>
      </c>
      <c r="AB55" s="32">
        <f t="shared" ca="1" si="27"/>
        <v>0</v>
      </c>
      <c r="AC55" s="32">
        <f t="shared" ca="1" si="27"/>
        <v>0</v>
      </c>
      <c r="AD55" s="32">
        <f t="shared" ca="1" si="27"/>
        <v>0</v>
      </c>
      <c r="AE55" s="32">
        <f t="shared" ca="1" si="27"/>
        <v>0</v>
      </c>
      <c r="AF55" s="32">
        <f t="shared" ca="1" si="27"/>
        <v>0</v>
      </c>
      <c r="AG55" s="32">
        <f t="shared" ca="1" si="27"/>
        <v>0</v>
      </c>
      <c r="AH55" s="32">
        <f t="shared" ca="1" si="27"/>
        <v>0</v>
      </c>
      <c r="AI55" s="32">
        <f t="shared" ca="1" si="27"/>
        <v>0</v>
      </c>
    </row>
    <row r="56" spans="1:37">
      <c r="A56" s="54" t="s">
        <v>627</v>
      </c>
      <c r="B56" s="32">
        <f ca="1">B42+B55</f>
        <v>12</v>
      </c>
      <c r="C56" s="32">
        <f t="shared" ref="C56:Q56" ca="1" si="28">C42+C55</f>
        <v>11</v>
      </c>
      <c r="D56" s="32">
        <f ca="1">D42+D55</f>
        <v>9</v>
      </c>
      <c r="E56" s="32">
        <f t="shared" ca="1" si="28"/>
        <v>16</v>
      </c>
      <c r="F56" s="32">
        <f t="shared" ca="1" si="28"/>
        <v>4</v>
      </c>
      <c r="G56" s="32">
        <f t="shared" ca="1" si="28"/>
        <v>2</v>
      </c>
      <c r="H56" s="32">
        <f t="shared" ca="1" si="28"/>
        <v>7</v>
      </c>
      <c r="I56" s="32">
        <f t="shared" ca="1" si="28"/>
        <v>8</v>
      </c>
      <c r="J56" s="32">
        <f t="shared" ca="1" si="28"/>
        <v>6</v>
      </c>
      <c r="K56" s="32">
        <f t="shared" ca="1" si="28"/>
        <v>15</v>
      </c>
      <c r="L56" s="32">
        <f ca="1">L42+L55</f>
        <v>1</v>
      </c>
      <c r="M56" s="32">
        <f t="shared" ca="1" si="28"/>
        <v>13</v>
      </c>
      <c r="N56" s="32">
        <f t="shared" ca="1" si="28"/>
        <v>3</v>
      </c>
      <c r="O56" s="32">
        <f t="shared" ca="1" si="28"/>
        <v>5</v>
      </c>
      <c r="P56" s="32">
        <f t="shared" ca="1" si="28"/>
        <v>10</v>
      </c>
      <c r="Q56" s="32">
        <f t="shared" ca="1" si="28"/>
        <v>14</v>
      </c>
      <c r="S56" s="54" t="s">
        <v>627</v>
      </c>
      <c r="T56" s="32">
        <f ca="1">IF(T$4="N","- ",T42+T55)</f>
        <v>12</v>
      </c>
      <c r="U56" s="32">
        <f ca="1">IF(U$4="N","- ",U42+U55)</f>
        <v>11</v>
      </c>
      <c r="V56" s="32">
        <f ca="1">IF(V$4="N","- ",V42+V55)</f>
        <v>9</v>
      </c>
      <c r="W56" s="32" t="str">
        <f>IF(W$4="N","- ",W42+W55)</f>
        <v xml:space="preserve">- </v>
      </c>
      <c r="X56" s="32">
        <f t="shared" ref="X56:AI56" ca="1" si="29">IF(X$4="N","- ",X42+X55)</f>
        <v>4</v>
      </c>
      <c r="Y56" s="32">
        <f t="shared" ca="1" si="29"/>
        <v>2</v>
      </c>
      <c r="Z56" s="32">
        <f t="shared" ca="1" si="29"/>
        <v>7</v>
      </c>
      <c r="AA56" s="32">
        <f t="shared" ca="1" si="29"/>
        <v>8</v>
      </c>
      <c r="AB56" s="32">
        <f t="shared" ca="1" si="29"/>
        <v>6</v>
      </c>
      <c r="AC56" s="32">
        <f t="shared" ca="1" si="29"/>
        <v>15</v>
      </c>
      <c r="AD56" s="32">
        <f t="shared" ca="1" si="29"/>
        <v>1</v>
      </c>
      <c r="AE56" s="32">
        <f t="shared" ca="1" si="29"/>
        <v>13</v>
      </c>
      <c r="AF56" s="32">
        <f t="shared" ca="1" si="29"/>
        <v>3</v>
      </c>
      <c r="AG56" s="32">
        <f t="shared" ca="1" si="29"/>
        <v>5</v>
      </c>
      <c r="AH56" s="32">
        <f t="shared" ca="1" si="29"/>
        <v>10</v>
      </c>
      <c r="AI56" s="32">
        <f t="shared" ca="1" si="29"/>
        <v>14</v>
      </c>
    </row>
    <row r="57" spans="1:37">
      <c r="A57" s="54" t="s">
        <v>628</v>
      </c>
      <c r="B57" s="77">
        <f t="shared" ref="B57:Q57" ca="1" si="30">COUNTIF($A56:$R56,"&lt;"&amp;B56)+1</f>
        <v>12</v>
      </c>
      <c r="C57" s="77">
        <f t="shared" ca="1" si="30"/>
        <v>11</v>
      </c>
      <c r="D57" s="77">
        <f t="shared" ca="1" si="30"/>
        <v>9</v>
      </c>
      <c r="E57" s="77">
        <f t="shared" ca="1" si="30"/>
        <v>16</v>
      </c>
      <c r="F57" s="77">
        <f t="shared" ca="1" si="30"/>
        <v>4</v>
      </c>
      <c r="G57" s="77">
        <f t="shared" ca="1" si="30"/>
        <v>2</v>
      </c>
      <c r="H57" s="77">
        <f t="shared" ca="1" si="30"/>
        <v>7</v>
      </c>
      <c r="I57" s="77">
        <f t="shared" ca="1" si="30"/>
        <v>8</v>
      </c>
      <c r="J57" s="77">
        <f t="shared" ca="1" si="30"/>
        <v>6</v>
      </c>
      <c r="K57" s="77">
        <f t="shared" ca="1" si="30"/>
        <v>15</v>
      </c>
      <c r="L57" s="77">
        <f t="shared" ca="1" si="30"/>
        <v>1</v>
      </c>
      <c r="M57" s="77">
        <f t="shared" ca="1" si="30"/>
        <v>13</v>
      </c>
      <c r="N57" s="77">
        <f t="shared" ca="1" si="30"/>
        <v>3</v>
      </c>
      <c r="O57" s="77">
        <f t="shared" ca="1" si="30"/>
        <v>5</v>
      </c>
      <c r="P57" s="77">
        <f t="shared" ca="1" si="30"/>
        <v>10</v>
      </c>
      <c r="Q57" s="77">
        <f t="shared" ca="1" si="30"/>
        <v>14</v>
      </c>
      <c r="S57" s="54" t="s">
        <v>628</v>
      </c>
      <c r="T57" s="77">
        <f t="shared" ref="T57:AI57" ca="1" si="31">IF(T$4="N","- ",COUNTIF($S56:$AJ56,"&lt;"&amp;T56)+1)</f>
        <v>12</v>
      </c>
      <c r="U57" s="77">
        <f t="shared" ca="1" si="31"/>
        <v>11</v>
      </c>
      <c r="V57" s="77">
        <f t="shared" ca="1" si="31"/>
        <v>9</v>
      </c>
      <c r="W57" s="77" t="str">
        <f t="shared" si="31"/>
        <v xml:space="preserve">- </v>
      </c>
      <c r="X57" s="77">
        <f t="shared" ca="1" si="31"/>
        <v>4</v>
      </c>
      <c r="Y57" s="77">
        <f t="shared" ca="1" si="31"/>
        <v>2</v>
      </c>
      <c r="Z57" s="77">
        <f t="shared" ca="1" si="31"/>
        <v>7</v>
      </c>
      <c r="AA57" s="77">
        <f t="shared" ca="1" si="31"/>
        <v>8</v>
      </c>
      <c r="AB57" s="77">
        <f t="shared" ca="1" si="31"/>
        <v>6</v>
      </c>
      <c r="AC57" s="77">
        <f t="shared" ca="1" si="31"/>
        <v>15</v>
      </c>
      <c r="AD57" s="77">
        <f t="shared" ca="1" si="31"/>
        <v>1</v>
      </c>
      <c r="AE57" s="77">
        <f t="shared" ca="1" si="31"/>
        <v>13</v>
      </c>
      <c r="AF57" s="77">
        <f t="shared" ca="1" si="31"/>
        <v>3</v>
      </c>
      <c r="AG57" s="77">
        <f t="shared" ca="1" si="31"/>
        <v>5</v>
      </c>
      <c r="AH57" s="77">
        <f t="shared" ca="1" si="31"/>
        <v>10</v>
      </c>
      <c r="AI57" s="77">
        <f t="shared" ca="1" si="31"/>
        <v>14</v>
      </c>
    </row>
    <row r="58" spans="1:37"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</row>
    <row r="59" spans="1:37" hidden="1" outlineLevel="1">
      <c r="A59" s="92" t="s">
        <v>629</v>
      </c>
      <c r="B59" s="93">
        <f t="shared" ref="B59:Q59" ca="1" si="32">B56+IF(B84&gt;0,SMALL(B84:B90,1)/100,0)+IF(B85&gt;0,SMALL(B84:B90,2)/1000,0)+IF(B86&gt;0,SMALL(B84:B90,3)/10000,0)+IF(B87&gt;0,SMALL(B84:B90,4)/100000,0)+IF(B88&gt;0,SMALL(B84:B90,5)/1000000,0)</f>
        <v>12.12</v>
      </c>
      <c r="C59" s="93">
        <f t="shared" ca="1" si="32"/>
        <v>11.11</v>
      </c>
      <c r="D59" s="93">
        <f t="shared" ca="1" si="32"/>
        <v>9.09</v>
      </c>
      <c r="E59" s="93">
        <f t="shared" ca="1" si="32"/>
        <v>16.16</v>
      </c>
      <c r="F59" s="93">
        <f t="shared" ca="1" si="32"/>
        <v>4.04</v>
      </c>
      <c r="G59" s="93">
        <f t="shared" ca="1" si="32"/>
        <v>2.02</v>
      </c>
      <c r="H59" s="93">
        <f t="shared" ca="1" si="32"/>
        <v>7.07</v>
      </c>
      <c r="I59" s="93">
        <f t="shared" ca="1" si="32"/>
        <v>8.08</v>
      </c>
      <c r="J59" s="93">
        <f t="shared" ca="1" si="32"/>
        <v>6.06</v>
      </c>
      <c r="K59" s="93">
        <f t="shared" ca="1" si="32"/>
        <v>15.15</v>
      </c>
      <c r="L59" s="93">
        <f t="shared" ca="1" si="32"/>
        <v>1.01</v>
      </c>
      <c r="M59" s="93">
        <f t="shared" ca="1" si="32"/>
        <v>13.13</v>
      </c>
      <c r="N59" s="93">
        <f t="shared" ca="1" si="32"/>
        <v>3.03</v>
      </c>
      <c r="O59" s="93">
        <f t="shared" ca="1" si="32"/>
        <v>5.05</v>
      </c>
      <c r="P59" s="93">
        <f t="shared" ca="1" si="32"/>
        <v>10.1</v>
      </c>
      <c r="Q59" s="93">
        <f t="shared" ca="1" si="32"/>
        <v>14.14</v>
      </c>
      <c r="S59" s="92" t="s">
        <v>629</v>
      </c>
      <c r="T59" s="94">
        <f t="shared" ref="T59:AI59" ca="1" si="33">IF(T$4="N","N/A",T56+IF(T84&gt;0,SMALL(T84:T90,1)/100,0)+IF(T85&gt;0,SMALL(T84:T90,2)/1000,0)+IF(T86&gt;0,SMALL(T84:T90,3)/10000,0)+IF(T87&gt;0,SMALL(T84:T90,4)/100000,0)+IF(T88&gt;0,SMALL(T84:T90,5)/1000000,0))</f>
        <v>12.12</v>
      </c>
      <c r="U59" s="94">
        <f t="shared" ca="1" si="33"/>
        <v>11.11</v>
      </c>
      <c r="V59" s="94">
        <f t="shared" ca="1" si="33"/>
        <v>9.09</v>
      </c>
      <c r="W59" s="94" t="str">
        <f t="shared" si="33"/>
        <v>N/A</v>
      </c>
      <c r="X59" s="94">
        <f t="shared" ca="1" si="33"/>
        <v>4.04</v>
      </c>
      <c r="Y59" s="94">
        <f t="shared" ca="1" si="33"/>
        <v>2.02</v>
      </c>
      <c r="Z59" s="94">
        <f t="shared" ca="1" si="33"/>
        <v>7.07</v>
      </c>
      <c r="AA59" s="94">
        <f t="shared" ca="1" si="33"/>
        <v>8.08</v>
      </c>
      <c r="AB59" s="94">
        <f t="shared" ca="1" si="33"/>
        <v>6.06</v>
      </c>
      <c r="AC59" s="94">
        <f t="shared" ca="1" si="33"/>
        <v>15.15</v>
      </c>
      <c r="AD59" s="94">
        <f t="shared" ca="1" si="33"/>
        <v>1.01</v>
      </c>
      <c r="AE59" s="94">
        <f t="shared" ca="1" si="33"/>
        <v>13.13</v>
      </c>
      <c r="AF59" s="94">
        <f t="shared" ca="1" si="33"/>
        <v>3.03</v>
      </c>
      <c r="AG59" s="94">
        <f t="shared" ca="1" si="33"/>
        <v>5.05</v>
      </c>
      <c r="AH59" s="94">
        <f t="shared" ca="1" si="33"/>
        <v>10.1</v>
      </c>
      <c r="AI59" s="94">
        <f t="shared" ca="1" si="33"/>
        <v>14.14</v>
      </c>
      <c r="AK59" s="72" t="s">
        <v>630</v>
      </c>
    </row>
    <row r="60" spans="1:37" collapsed="1">
      <c r="B60" s="54" t="str">
        <f>B$3</f>
        <v>A80</v>
      </c>
      <c r="C60" s="54" t="str">
        <f t="shared" ref="C60:Q60" si="34">C$3</f>
        <v>BEX</v>
      </c>
      <c r="D60" s="54" t="str">
        <f t="shared" si="34"/>
        <v>FRONTR</v>
      </c>
      <c r="E60" s="54" t="str">
        <f t="shared" si="34"/>
        <v>CPA</v>
      </c>
      <c r="F60" s="54" t="str">
        <f t="shared" si="34"/>
        <v>CROW</v>
      </c>
      <c r="G60" s="54" t="str">
        <f t="shared" si="34"/>
        <v>EAST/BDY</v>
      </c>
      <c r="H60" s="54" t="str">
        <f t="shared" si="34"/>
        <v>HAIL</v>
      </c>
      <c r="I60" s="54" t="str">
        <f t="shared" si="34"/>
        <v>HR/HAC</v>
      </c>
      <c r="J60" s="54" t="str">
        <f t="shared" si="34"/>
        <v>HTH/UCK</v>
      </c>
      <c r="K60" s="54" t="str">
        <f t="shared" si="34"/>
        <v>HYRun</v>
      </c>
      <c r="L60" s="54" t="str">
        <f t="shared" si="34"/>
        <v>LEW</v>
      </c>
      <c r="M60" s="54" t="str">
        <f t="shared" si="34"/>
        <v>MEAD</v>
      </c>
      <c r="N60" s="54" t="str">
        <f t="shared" si="34"/>
        <v>PPSST</v>
      </c>
      <c r="O60" s="54" t="str">
        <f t="shared" si="34"/>
        <v>HEDGE</v>
      </c>
      <c r="P60" s="54" t="str">
        <f t="shared" si="34"/>
        <v>RUNW</v>
      </c>
      <c r="Q60" s="54" t="str">
        <f t="shared" si="34"/>
        <v>WAD</v>
      </c>
      <c r="T60" s="54" t="str">
        <f>T$3</f>
        <v>A80</v>
      </c>
      <c r="U60" s="54" t="str">
        <f t="shared" ref="U60:AI60" si="35">U$3</f>
        <v>BEX</v>
      </c>
      <c r="V60" s="54" t="str">
        <f t="shared" si="35"/>
        <v>FRONTR</v>
      </c>
      <c r="W60" s="54" t="str">
        <f t="shared" si="35"/>
        <v>CPA</v>
      </c>
      <c r="X60" s="54" t="str">
        <f t="shared" si="35"/>
        <v>CROW</v>
      </c>
      <c r="Y60" s="54" t="str">
        <f t="shared" si="35"/>
        <v>EAST/BDY</v>
      </c>
      <c r="Z60" s="54" t="str">
        <f t="shared" si="35"/>
        <v>HAIL</v>
      </c>
      <c r="AA60" s="54" t="str">
        <f t="shared" si="35"/>
        <v>HR/HAC</v>
      </c>
      <c r="AB60" s="54" t="str">
        <f t="shared" si="35"/>
        <v>HTH/UCK</v>
      </c>
      <c r="AC60" s="54" t="str">
        <f t="shared" si="35"/>
        <v>HYRun</v>
      </c>
      <c r="AD60" s="54" t="str">
        <f t="shared" si="35"/>
        <v>LEW</v>
      </c>
      <c r="AE60" s="54" t="str">
        <f t="shared" si="35"/>
        <v>MEAD</v>
      </c>
      <c r="AF60" s="54" t="str">
        <f t="shared" si="35"/>
        <v>PPSST</v>
      </c>
      <c r="AG60" s="54" t="str">
        <f t="shared" si="35"/>
        <v>HEDGE</v>
      </c>
      <c r="AH60" s="54" t="str">
        <f t="shared" si="35"/>
        <v>RUNW</v>
      </c>
      <c r="AI60" s="54" t="str">
        <f t="shared" si="35"/>
        <v>WAD</v>
      </c>
    </row>
    <row r="61" spans="1:37" ht="15"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</row>
    <row r="62" spans="1:37">
      <c r="A62" s="95" t="s">
        <v>631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S62" s="95" t="s">
        <v>631</v>
      </c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</row>
    <row r="63" spans="1:37">
      <c r="A63" s="95" t="s">
        <v>51</v>
      </c>
      <c r="B63" s="1" t="s">
        <v>50</v>
      </c>
      <c r="E63" s="27"/>
      <c r="S63" s="95" t="str">
        <f>A63</f>
        <v>A80</v>
      </c>
      <c r="T63" s="1" t="str">
        <f t="shared" ref="T63:T68" si="36">B63</f>
        <v>Arena 80 AC</v>
      </c>
    </row>
    <row r="64" spans="1:37">
      <c r="A64" s="95" t="s">
        <v>88</v>
      </c>
      <c r="B64" s="1" t="s">
        <v>87</v>
      </c>
      <c r="E64" s="27"/>
      <c r="S64" s="95" t="str">
        <f t="shared" ref="S64:T76" si="37">A64</f>
        <v>BEX</v>
      </c>
      <c r="T64" s="1" t="str">
        <f t="shared" si="36"/>
        <v>Bexhill Run Tri</v>
      </c>
    </row>
    <row r="65" spans="1:35" ht="15">
      <c r="A65" s="95" t="s">
        <v>121</v>
      </c>
      <c r="B65" s="1" t="s">
        <v>763</v>
      </c>
      <c r="E65" s="27"/>
      <c r="S65" s="96" t="str">
        <f t="shared" si="37"/>
        <v>FRONTR</v>
      </c>
      <c r="T65" s="1" t="str">
        <f t="shared" si="36"/>
        <v>Brighton and Hove Frontrunners</v>
      </c>
    </row>
    <row r="66" spans="1:35">
      <c r="A66" s="95" t="s">
        <v>467</v>
      </c>
      <c r="B66" s="1" t="s">
        <v>466</v>
      </c>
      <c r="E66" s="27"/>
      <c r="S66" s="95" t="str">
        <f t="shared" si="37"/>
        <v>CPA</v>
      </c>
      <c r="T66" s="1" t="str">
        <f t="shared" si="36"/>
        <v>Central Park Athletics</v>
      </c>
    </row>
    <row r="67" spans="1:35">
      <c r="A67" s="95" t="s">
        <v>40</v>
      </c>
      <c r="B67" s="1" t="s">
        <v>39</v>
      </c>
      <c r="E67" s="27"/>
      <c r="S67" s="95" t="str">
        <f t="shared" si="37"/>
        <v>CROW</v>
      </c>
      <c r="T67" s="1" t="str">
        <f t="shared" si="36"/>
        <v>Crowborough Runners</v>
      </c>
    </row>
    <row r="68" spans="1:35">
      <c r="A68" s="95" t="s">
        <v>26</v>
      </c>
      <c r="B68" s="1" t="s">
        <v>764</v>
      </c>
      <c r="E68" s="27"/>
      <c r="S68" s="95" t="str">
        <f t="shared" si="37"/>
        <v>EAST/BDY</v>
      </c>
      <c r="T68" s="1" t="str">
        <f t="shared" si="36"/>
        <v>Eastbourne Rovers and Team Bodyworks</v>
      </c>
    </row>
    <row r="69" spans="1:35">
      <c r="A69" s="95" t="s">
        <v>91</v>
      </c>
      <c r="B69" s="1" t="s">
        <v>90</v>
      </c>
      <c r="E69" s="27"/>
      <c r="S69" s="95" t="str">
        <f t="shared" si="37"/>
        <v>HAIL</v>
      </c>
      <c r="T69" s="1" t="str">
        <f t="shared" si="37"/>
        <v>Hailsham Harriers</v>
      </c>
    </row>
    <row r="70" spans="1:35">
      <c r="A70" s="95" t="s">
        <v>20</v>
      </c>
      <c r="B70" s="1" t="s">
        <v>765</v>
      </c>
      <c r="E70" s="27"/>
      <c r="S70" s="95" t="str">
        <f t="shared" si="37"/>
        <v>HR/HAC</v>
      </c>
      <c r="T70" s="1" t="str">
        <f t="shared" si="37"/>
        <v>Hastings Runners and Hastings AC</v>
      </c>
    </row>
    <row r="71" spans="1:35">
      <c r="A71" s="95" t="s">
        <v>64</v>
      </c>
      <c r="B71" s="1" t="s">
        <v>766</v>
      </c>
      <c r="E71" s="27"/>
      <c r="S71" s="95" t="str">
        <f t="shared" si="37"/>
        <v>HTH/UCK</v>
      </c>
      <c r="T71" s="1" t="str">
        <f t="shared" si="37"/>
        <v>Heathfield Road Runners and Uckfield Runners</v>
      </c>
    </row>
    <row r="72" spans="1:35">
      <c r="A72" s="95" t="s">
        <v>241</v>
      </c>
      <c r="B72" s="1" t="s">
        <v>240</v>
      </c>
      <c r="E72" s="27"/>
      <c r="S72" s="95" t="str">
        <f t="shared" si="37"/>
        <v>HYRun</v>
      </c>
      <c r="T72" s="1" t="str">
        <f t="shared" si="37"/>
        <v>HY Runners</v>
      </c>
    </row>
    <row r="73" spans="1:35">
      <c r="A73" s="95" t="s">
        <v>32</v>
      </c>
      <c r="B73" s="1" t="s">
        <v>31</v>
      </c>
      <c r="E73" s="27"/>
      <c r="S73" s="95" t="str">
        <f t="shared" si="37"/>
        <v>LEW</v>
      </c>
      <c r="T73" s="1" t="str">
        <f t="shared" si="37"/>
        <v>Lewes AC</v>
      </c>
    </row>
    <row r="74" spans="1:35">
      <c r="A74" s="95" t="s">
        <v>110</v>
      </c>
      <c r="B74" s="1" t="s">
        <v>109</v>
      </c>
      <c r="E74" s="27"/>
      <c r="S74" s="95" t="str">
        <f t="shared" si="37"/>
        <v>MEAD</v>
      </c>
      <c r="T74" s="1" t="str">
        <f t="shared" si="37"/>
        <v>Meads Runners</v>
      </c>
    </row>
    <row r="75" spans="1:35">
      <c r="A75" s="95" t="s">
        <v>60</v>
      </c>
      <c r="B75" s="1" t="s">
        <v>767</v>
      </c>
      <c r="E75" s="27"/>
      <c r="S75" s="95" t="str">
        <f t="shared" si="37"/>
        <v>PPSST</v>
      </c>
      <c r="T75" s="1" t="str">
        <f t="shared" si="37"/>
        <v xml:space="preserve">Polegate Plodders, Peacehaven Run Club, Seafront Shufflers, Seaford Striders and Tri Tempo </v>
      </c>
    </row>
    <row r="76" spans="1:35">
      <c r="A76" s="95" t="s">
        <v>54</v>
      </c>
      <c r="B76" s="1" t="s">
        <v>53</v>
      </c>
      <c r="E76" s="27"/>
      <c r="S76" s="95" t="str">
        <f t="shared" si="37"/>
        <v>HEDGE</v>
      </c>
      <c r="T76" s="1" t="str">
        <f t="shared" si="37"/>
        <v>Portslade Hedgehoppers</v>
      </c>
    </row>
    <row r="77" spans="1:35">
      <c r="A77" s="95" t="s">
        <v>116</v>
      </c>
      <c r="B77" s="1" t="s">
        <v>768</v>
      </c>
      <c r="E77" s="27"/>
      <c r="S77" s="95" t="str">
        <f>A77</f>
        <v>RUNW</v>
      </c>
      <c r="T77" s="1" t="str">
        <f>B77</f>
        <v>Run Wednesdays</v>
      </c>
    </row>
    <row r="78" spans="1:35" ht="3" customHeight="1"/>
    <row r="79" spans="1:35" ht="26.25">
      <c r="A79" s="15" t="s">
        <v>755</v>
      </c>
      <c r="B79" s="15"/>
      <c r="C79" s="15"/>
      <c r="D79" s="15"/>
      <c r="E79" s="15"/>
      <c r="F79" s="15"/>
      <c r="G79" s="15"/>
      <c r="H79" s="15"/>
      <c r="I79" s="15"/>
      <c r="J79" s="15"/>
      <c r="K79" s="86"/>
      <c r="L79" s="86"/>
      <c r="M79" s="87"/>
      <c r="N79" s="88"/>
      <c r="O79" s="88"/>
      <c r="Q79" s="89" t="e">
        <f>"Race "&amp;ControlRaceNo&amp;" of "&amp;ControlNoOfRaces</f>
        <v>#NAME?</v>
      </c>
      <c r="S79" s="15" t="s">
        <v>755</v>
      </c>
      <c r="T79" s="15"/>
      <c r="U79" s="15"/>
      <c r="V79" s="15"/>
      <c r="W79" s="15"/>
      <c r="X79" s="15"/>
      <c r="Y79" s="15"/>
      <c r="Z79" s="15"/>
      <c r="AA79" s="15"/>
      <c r="AB79" s="15"/>
      <c r="AC79" s="86"/>
      <c r="AD79" s="18"/>
      <c r="AE79" s="18"/>
      <c r="AF79" s="88"/>
      <c r="AG79" s="88"/>
      <c r="AH79" s="88"/>
      <c r="AI79" s="89" t="e">
        <f>"Race "&amp;ControlRaceNo&amp;" of "&amp;ControlNoOfRaces</f>
        <v>#NAME?</v>
      </c>
    </row>
    <row r="80" spans="1:35">
      <c r="A80" s="95" t="s">
        <v>632</v>
      </c>
    </row>
    <row r="81" spans="1:35">
      <c r="A81" s="26" t="str">
        <f>A17</f>
        <v>ALL CLUBS: 16 TEAMS (note awards are based on table excluding non East Sussex Clubs)</v>
      </c>
      <c r="S81" s="26" t="str">
        <f>S17</f>
        <v>EAST SUSSEX CLUBS: 14 TEAMS (Only East Sussex Teams qualify for awards: awards are awarded as per this table)</v>
      </c>
    </row>
    <row r="82" spans="1:35">
      <c r="A82" s="26"/>
      <c r="S82" s="26"/>
    </row>
    <row r="83" spans="1:35">
      <c r="A83" s="26"/>
      <c r="B83" s="54" t="str">
        <f>B$3</f>
        <v>A80</v>
      </c>
      <c r="C83" s="54" t="str">
        <f t="shared" ref="C83:Q83" si="38">C$3</f>
        <v>BEX</v>
      </c>
      <c r="D83" s="54" t="str">
        <f t="shared" si="38"/>
        <v>FRONTR</v>
      </c>
      <c r="E83" s="54" t="str">
        <f t="shared" si="38"/>
        <v>CPA</v>
      </c>
      <c r="F83" s="54" t="str">
        <f t="shared" si="38"/>
        <v>CROW</v>
      </c>
      <c r="G83" s="54" t="str">
        <f t="shared" si="38"/>
        <v>EAST/BDY</v>
      </c>
      <c r="H83" s="54" t="str">
        <f t="shared" si="38"/>
        <v>HAIL</v>
      </c>
      <c r="I83" s="54" t="str">
        <f t="shared" si="38"/>
        <v>HR/HAC</v>
      </c>
      <c r="J83" s="54" t="str">
        <f t="shared" si="38"/>
        <v>HTH/UCK</v>
      </c>
      <c r="K83" s="54" t="str">
        <f t="shared" si="38"/>
        <v>HYRun</v>
      </c>
      <c r="L83" s="54" t="str">
        <f t="shared" si="38"/>
        <v>LEW</v>
      </c>
      <c r="M83" s="54" t="str">
        <f t="shared" si="38"/>
        <v>MEAD</v>
      </c>
      <c r="N83" s="54" t="str">
        <f t="shared" si="38"/>
        <v>PPSST</v>
      </c>
      <c r="O83" s="54" t="str">
        <f t="shared" si="38"/>
        <v>HEDGE</v>
      </c>
      <c r="P83" s="54" t="str">
        <f t="shared" si="38"/>
        <v>RUNW</v>
      </c>
      <c r="Q83" s="54" t="str">
        <f t="shared" si="38"/>
        <v>WAD</v>
      </c>
      <c r="S83" s="26"/>
      <c r="T83" s="54" t="str">
        <f>T$3</f>
        <v>A80</v>
      </c>
      <c r="U83" s="54" t="str">
        <f t="shared" ref="U83:AI83" si="39">U$3</f>
        <v>BEX</v>
      </c>
      <c r="V83" s="54" t="str">
        <f t="shared" si="39"/>
        <v>FRONTR</v>
      </c>
      <c r="W83" s="54" t="str">
        <f t="shared" si="39"/>
        <v>CPA</v>
      </c>
      <c r="X83" s="54" t="str">
        <f t="shared" si="39"/>
        <v>CROW</v>
      </c>
      <c r="Y83" s="54" t="str">
        <f t="shared" si="39"/>
        <v>EAST/BDY</v>
      </c>
      <c r="Z83" s="54" t="str">
        <f t="shared" si="39"/>
        <v>HAIL</v>
      </c>
      <c r="AA83" s="54" t="str">
        <f t="shared" si="39"/>
        <v>HR/HAC</v>
      </c>
      <c r="AB83" s="54" t="str">
        <f t="shared" si="39"/>
        <v>HTH/UCK</v>
      </c>
      <c r="AC83" s="54" t="str">
        <f t="shared" si="39"/>
        <v>HYRun</v>
      </c>
      <c r="AD83" s="54" t="str">
        <f t="shared" si="39"/>
        <v>LEW</v>
      </c>
      <c r="AE83" s="54" t="str">
        <f t="shared" si="39"/>
        <v>MEAD</v>
      </c>
      <c r="AF83" s="54" t="str">
        <f t="shared" si="39"/>
        <v>PPSST</v>
      </c>
      <c r="AG83" s="54" t="str">
        <f t="shared" si="39"/>
        <v>HEDGE</v>
      </c>
      <c r="AH83" s="54" t="str">
        <f t="shared" si="39"/>
        <v>RUNW</v>
      </c>
      <c r="AI83" s="54" t="str">
        <f t="shared" si="39"/>
        <v>WAD</v>
      </c>
    </row>
    <row r="84" spans="1:35">
      <c r="A84" s="70">
        <v>1</v>
      </c>
      <c r="B84" s="25">
        <f>B42</f>
        <v>12</v>
      </c>
      <c r="C84" s="25">
        <f t="shared" ref="C84:Q84" si="40">C42</f>
        <v>11</v>
      </c>
      <c r="D84" s="25">
        <f t="shared" si="40"/>
        <v>9</v>
      </c>
      <c r="E84" s="25">
        <f t="shared" si="40"/>
        <v>16</v>
      </c>
      <c r="F84" s="25">
        <f t="shared" si="40"/>
        <v>4</v>
      </c>
      <c r="G84" s="25">
        <f t="shared" si="40"/>
        <v>2</v>
      </c>
      <c r="H84" s="25">
        <f t="shared" si="40"/>
        <v>7</v>
      </c>
      <c r="I84" s="25">
        <f t="shared" si="40"/>
        <v>8</v>
      </c>
      <c r="J84" s="25">
        <f t="shared" si="40"/>
        <v>6</v>
      </c>
      <c r="K84" s="25">
        <f t="shared" si="40"/>
        <v>15</v>
      </c>
      <c r="L84" s="25">
        <f t="shared" si="40"/>
        <v>1</v>
      </c>
      <c r="M84" s="25">
        <f t="shared" si="40"/>
        <v>13</v>
      </c>
      <c r="N84" s="25">
        <f t="shared" si="40"/>
        <v>3</v>
      </c>
      <c r="O84" s="25">
        <f t="shared" si="40"/>
        <v>5</v>
      </c>
      <c r="P84" s="25">
        <f t="shared" si="40"/>
        <v>10</v>
      </c>
      <c r="Q84" s="25">
        <f t="shared" si="40"/>
        <v>14</v>
      </c>
      <c r="S84" s="70" t="s">
        <v>628</v>
      </c>
      <c r="T84" s="25">
        <f t="shared" ref="T84:AI84" si="41">T42</f>
        <v>12</v>
      </c>
      <c r="U84" s="25">
        <f t="shared" si="41"/>
        <v>11</v>
      </c>
      <c r="V84" s="25">
        <f t="shared" si="41"/>
        <v>9</v>
      </c>
      <c r="W84" s="25" t="str">
        <f t="shared" si="41"/>
        <v xml:space="preserve">- </v>
      </c>
      <c r="X84" s="25">
        <f t="shared" si="41"/>
        <v>4</v>
      </c>
      <c r="Y84" s="25">
        <f t="shared" si="41"/>
        <v>2</v>
      </c>
      <c r="Z84" s="25">
        <f t="shared" si="41"/>
        <v>7</v>
      </c>
      <c r="AA84" s="25">
        <f t="shared" si="41"/>
        <v>8</v>
      </c>
      <c r="AB84" s="25">
        <f t="shared" si="41"/>
        <v>6</v>
      </c>
      <c r="AC84" s="25">
        <f t="shared" si="41"/>
        <v>15</v>
      </c>
      <c r="AD84" s="25">
        <f t="shared" si="41"/>
        <v>1</v>
      </c>
      <c r="AE84" s="25">
        <f t="shared" si="41"/>
        <v>13</v>
      </c>
      <c r="AF84" s="25">
        <f t="shared" si="41"/>
        <v>3</v>
      </c>
      <c r="AG84" s="25">
        <f t="shared" si="41"/>
        <v>5</v>
      </c>
      <c r="AH84" s="25">
        <f t="shared" si="41"/>
        <v>10</v>
      </c>
      <c r="AI84" s="25">
        <f t="shared" si="41"/>
        <v>14</v>
      </c>
    </row>
    <row r="85" spans="1:35">
      <c r="A85" s="70">
        <v>2</v>
      </c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S85" s="70">
        <f>A85</f>
        <v>2</v>
      </c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</row>
    <row r="86" spans="1:35">
      <c r="A86" s="70">
        <v>3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S86" s="70">
        <f>A86</f>
        <v>3</v>
      </c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</row>
    <row r="87" spans="1:35">
      <c r="A87" s="70">
        <v>4</v>
      </c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S87" s="70">
        <f>A87</f>
        <v>4</v>
      </c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</row>
    <row r="88" spans="1:35">
      <c r="A88" s="70">
        <v>5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S88" s="70">
        <f>A88</f>
        <v>5</v>
      </c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</row>
    <row r="89" spans="1:35">
      <c r="A89" s="70">
        <v>6</v>
      </c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S89" s="70">
        <f>A89</f>
        <v>6</v>
      </c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</row>
    <row r="90" spans="1:35" ht="3" customHeight="1">
      <c r="A90" s="70"/>
      <c r="S90" s="70"/>
    </row>
    <row r="91" spans="1:35">
      <c r="A91" s="1" t="s">
        <v>633</v>
      </c>
      <c r="B91" s="97">
        <f t="shared" ref="B91:Q91" si="42">SUM(B84:B90)</f>
        <v>12</v>
      </c>
      <c r="C91" s="97">
        <f t="shared" si="42"/>
        <v>11</v>
      </c>
      <c r="D91" s="97">
        <f>SUM(D84:D90)</f>
        <v>9</v>
      </c>
      <c r="E91" s="97">
        <f t="shared" si="42"/>
        <v>16</v>
      </c>
      <c r="F91" s="97">
        <f t="shared" si="42"/>
        <v>4</v>
      </c>
      <c r="G91" s="97">
        <f t="shared" si="42"/>
        <v>2</v>
      </c>
      <c r="H91" s="97">
        <f t="shared" si="42"/>
        <v>7</v>
      </c>
      <c r="I91" s="97">
        <f t="shared" si="42"/>
        <v>8</v>
      </c>
      <c r="J91" s="97">
        <f t="shared" si="42"/>
        <v>6</v>
      </c>
      <c r="K91" s="97">
        <f t="shared" si="42"/>
        <v>15</v>
      </c>
      <c r="L91" s="97">
        <f t="shared" si="42"/>
        <v>1</v>
      </c>
      <c r="M91" s="97">
        <f t="shared" si="42"/>
        <v>13</v>
      </c>
      <c r="N91" s="97">
        <f t="shared" si="42"/>
        <v>3</v>
      </c>
      <c r="O91" s="97">
        <f t="shared" si="42"/>
        <v>5</v>
      </c>
      <c r="P91" s="97">
        <f t="shared" si="42"/>
        <v>10</v>
      </c>
      <c r="Q91" s="97">
        <f t="shared" si="42"/>
        <v>14</v>
      </c>
      <c r="S91" s="1" t="s">
        <v>633</v>
      </c>
      <c r="T91" s="97">
        <f t="shared" ref="T91:AI91" si="43">SUM(T84:T90)</f>
        <v>12</v>
      </c>
      <c r="U91" s="97">
        <f t="shared" si="43"/>
        <v>11</v>
      </c>
      <c r="V91" s="97">
        <f>SUM(V84:V90)</f>
        <v>9</v>
      </c>
      <c r="W91" s="97">
        <f t="shared" si="43"/>
        <v>0</v>
      </c>
      <c r="X91" s="97">
        <f t="shared" si="43"/>
        <v>4</v>
      </c>
      <c r="Y91" s="97">
        <f t="shared" si="43"/>
        <v>2</v>
      </c>
      <c r="Z91" s="97">
        <f t="shared" si="43"/>
        <v>7</v>
      </c>
      <c r="AA91" s="97">
        <f t="shared" si="43"/>
        <v>8</v>
      </c>
      <c r="AB91" s="97">
        <f t="shared" si="43"/>
        <v>6</v>
      </c>
      <c r="AC91" s="97">
        <f t="shared" si="43"/>
        <v>15</v>
      </c>
      <c r="AD91" s="97">
        <f t="shared" si="43"/>
        <v>1</v>
      </c>
      <c r="AE91" s="97">
        <f t="shared" si="43"/>
        <v>13</v>
      </c>
      <c r="AF91" s="97">
        <f t="shared" si="43"/>
        <v>3</v>
      </c>
      <c r="AG91" s="97">
        <f t="shared" si="43"/>
        <v>5</v>
      </c>
      <c r="AH91" s="97">
        <f t="shared" si="43"/>
        <v>10</v>
      </c>
      <c r="AI91" s="97">
        <f t="shared" si="43"/>
        <v>14</v>
      </c>
    </row>
    <row r="92" spans="1:35" ht="13.5" thickBot="1">
      <c r="A92" s="1" t="s">
        <v>634</v>
      </c>
      <c r="B92" s="25">
        <f t="shared" ref="B92:Q92" ca="1" si="44">B56</f>
        <v>12</v>
      </c>
      <c r="C92" s="25">
        <f t="shared" ca="1" si="44"/>
        <v>11</v>
      </c>
      <c r="D92" s="25">
        <f t="shared" ca="1" si="44"/>
        <v>9</v>
      </c>
      <c r="E92" s="25">
        <f t="shared" ca="1" si="44"/>
        <v>16</v>
      </c>
      <c r="F92" s="25">
        <f t="shared" ca="1" si="44"/>
        <v>4</v>
      </c>
      <c r="G92" s="25">
        <f t="shared" ca="1" si="44"/>
        <v>2</v>
      </c>
      <c r="H92" s="25">
        <f t="shared" ca="1" si="44"/>
        <v>7</v>
      </c>
      <c r="I92" s="25">
        <f t="shared" ca="1" si="44"/>
        <v>8</v>
      </c>
      <c r="J92" s="25">
        <f t="shared" ca="1" si="44"/>
        <v>6</v>
      </c>
      <c r="K92" s="25">
        <f t="shared" ca="1" si="44"/>
        <v>15</v>
      </c>
      <c r="L92" s="25">
        <f t="shared" ca="1" si="44"/>
        <v>1</v>
      </c>
      <c r="M92" s="25">
        <f t="shared" ca="1" si="44"/>
        <v>13</v>
      </c>
      <c r="N92" s="25">
        <f t="shared" ca="1" si="44"/>
        <v>3</v>
      </c>
      <c r="O92" s="25">
        <f t="shared" ca="1" si="44"/>
        <v>5</v>
      </c>
      <c r="P92" s="25">
        <f t="shared" ca="1" si="44"/>
        <v>10</v>
      </c>
      <c r="Q92" s="25">
        <f t="shared" ca="1" si="44"/>
        <v>14</v>
      </c>
      <c r="S92" s="1" t="s">
        <v>634</v>
      </c>
      <c r="T92" s="71">
        <f t="shared" ref="T92:AI92" ca="1" si="45">T56</f>
        <v>12</v>
      </c>
      <c r="U92" s="71">
        <f t="shared" ca="1" si="45"/>
        <v>11</v>
      </c>
      <c r="V92" s="71">
        <f t="shared" ca="1" si="45"/>
        <v>9</v>
      </c>
      <c r="W92" s="71" t="str">
        <f t="shared" si="45"/>
        <v xml:space="preserve">- </v>
      </c>
      <c r="X92" s="71">
        <f t="shared" ca="1" si="45"/>
        <v>4</v>
      </c>
      <c r="Y92" s="71">
        <f t="shared" ca="1" si="45"/>
        <v>2</v>
      </c>
      <c r="Z92" s="71">
        <f t="shared" ca="1" si="45"/>
        <v>7</v>
      </c>
      <c r="AA92" s="71">
        <f t="shared" ca="1" si="45"/>
        <v>8</v>
      </c>
      <c r="AB92" s="71">
        <f t="shared" ca="1" si="45"/>
        <v>6</v>
      </c>
      <c r="AC92" s="71">
        <f t="shared" ca="1" si="45"/>
        <v>15</v>
      </c>
      <c r="AD92" s="71">
        <f t="shared" ca="1" si="45"/>
        <v>1</v>
      </c>
      <c r="AE92" s="71">
        <f t="shared" ca="1" si="45"/>
        <v>13</v>
      </c>
      <c r="AF92" s="71">
        <f t="shared" ca="1" si="45"/>
        <v>3</v>
      </c>
      <c r="AG92" s="71">
        <f t="shared" ca="1" si="45"/>
        <v>5</v>
      </c>
      <c r="AH92" s="71">
        <f t="shared" ca="1" si="45"/>
        <v>10</v>
      </c>
      <c r="AI92" s="71">
        <f t="shared" ca="1" si="45"/>
        <v>14</v>
      </c>
    </row>
    <row r="93" spans="1:35">
      <c r="A93" s="98" t="s">
        <v>5</v>
      </c>
      <c r="B93" s="25">
        <f ca="1">B91-B92</f>
        <v>0</v>
      </c>
      <c r="C93" s="25">
        <f t="shared" ref="C93:Q93" ca="1" si="46">C91-C92</f>
        <v>0</v>
      </c>
      <c r="D93" s="25">
        <f ca="1">D91-D92</f>
        <v>0</v>
      </c>
      <c r="E93" s="25">
        <f t="shared" ca="1" si="46"/>
        <v>0</v>
      </c>
      <c r="F93" s="25">
        <f t="shared" ca="1" si="46"/>
        <v>0</v>
      </c>
      <c r="G93" s="25">
        <f t="shared" ca="1" si="46"/>
        <v>0</v>
      </c>
      <c r="H93" s="25">
        <f t="shared" ca="1" si="46"/>
        <v>0</v>
      </c>
      <c r="I93" s="25">
        <f t="shared" ca="1" si="46"/>
        <v>0</v>
      </c>
      <c r="J93" s="25">
        <f t="shared" ca="1" si="46"/>
        <v>0</v>
      </c>
      <c r="K93" s="25">
        <f t="shared" ca="1" si="46"/>
        <v>0</v>
      </c>
      <c r="L93" s="25">
        <f t="shared" ca="1" si="46"/>
        <v>0</v>
      </c>
      <c r="M93" s="25">
        <f t="shared" ca="1" si="46"/>
        <v>0</v>
      </c>
      <c r="N93" s="25">
        <f t="shared" ca="1" si="46"/>
        <v>0</v>
      </c>
      <c r="O93" s="25">
        <f t="shared" ca="1" si="46"/>
        <v>0</v>
      </c>
      <c r="P93" s="25">
        <f t="shared" ca="1" si="46"/>
        <v>0</v>
      </c>
      <c r="Q93" s="25">
        <f t="shared" ca="1" si="46"/>
        <v>0</v>
      </c>
      <c r="S93" s="1" t="s">
        <v>5</v>
      </c>
      <c r="T93" s="25">
        <f ca="1">IF(T$4="N",0,T91-T92)</f>
        <v>0</v>
      </c>
      <c r="U93" s="25">
        <f t="shared" ref="U93:AI93" ca="1" si="47">IF(U$4="N",0,U91-U92)</f>
        <v>0</v>
      </c>
      <c r="V93" s="25">
        <f ca="1">IF(V$4="N",0,V91-V92)</f>
        <v>0</v>
      </c>
      <c r="W93" s="25">
        <f t="shared" si="47"/>
        <v>0</v>
      </c>
      <c r="X93" s="25">
        <f t="shared" ca="1" si="47"/>
        <v>0</v>
      </c>
      <c r="Y93" s="25">
        <f t="shared" ca="1" si="47"/>
        <v>0</v>
      </c>
      <c r="Z93" s="25">
        <f t="shared" ca="1" si="47"/>
        <v>0</v>
      </c>
      <c r="AA93" s="25">
        <f t="shared" ca="1" si="47"/>
        <v>0</v>
      </c>
      <c r="AB93" s="25">
        <f t="shared" ca="1" si="47"/>
        <v>0</v>
      </c>
      <c r="AC93" s="25">
        <f t="shared" ca="1" si="47"/>
        <v>0</v>
      </c>
      <c r="AD93" s="25">
        <f t="shared" ca="1" si="47"/>
        <v>0</v>
      </c>
      <c r="AE93" s="25">
        <f t="shared" ca="1" si="47"/>
        <v>0</v>
      </c>
      <c r="AF93" s="25">
        <f t="shared" ca="1" si="47"/>
        <v>0</v>
      </c>
      <c r="AG93" s="25">
        <f t="shared" ca="1" si="47"/>
        <v>0</v>
      </c>
      <c r="AH93" s="25">
        <f t="shared" ca="1" si="47"/>
        <v>0</v>
      </c>
      <c r="AI93" s="25">
        <f t="shared" ca="1" si="47"/>
        <v>0</v>
      </c>
    </row>
    <row r="94" spans="1:35" ht="13.5" thickBot="1">
      <c r="A94" s="99">
        <f ca="1">SUM(A93:AJ93)</f>
        <v>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</row>
    <row r="95" spans="1:35">
      <c r="A95" s="1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35">
      <c r="A96" s="26" t="s">
        <v>635</v>
      </c>
      <c r="S96" s="26" t="s">
        <v>635</v>
      </c>
    </row>
    <row r="97" spans="1:35">
      <c r="E97" s="1" t="s">
        <v>636</v>
      </c>
      <c r="W97" s="1" t="s">
        <v>636</v>
      </c>
    </row>
    <row r="98" spans="1:35">
      <c r="A98" s="70">
        <v>1</v>
      </c>
      <c r="B98" s="100">
        <v>45942</v>
      </c>
      <c r="C98" s="101" t="s">
        <v>651</v>
      </c>
      <c r="D98" s="101" t="s">
        <v>651</v>
      </c>
      <c r="E98" s="1" t="s">
        <v>637</v>
      </c>
      <c r="S98" s="70">
        <v>1</v>
      </c>
      <c r="T98" s="100">
        <v>45942</v>
      </c>
      <c r="U98" s="101" t="s">
        <v>651</v>
      </c>
      <c r="V98" s="101" t="s">
        <v>651</v>
      </c>
      <c r="W98" s="25" t="str">
        <f t="shared" ref="W98:W103" si="48">E98</f>
        <v>V4</v>
      </c>
    </row>
    <row r="99" spans="1:35">
      <c r="A99" s="70">
        <v>2</v>
      </c>
      <c r="B99" s="100">
        <v>45984</v>
      </c>
      <c r="C99" s="101" t="s">
        <v>649</v>
      </c>
      <c r="D99" s="101" t="s">
        <v>649</v>
      </c>
      <c r="E99" s="1" t="s">
        <v>638</v>
      </c>
      <c r="S99" s="70">
        <v>2</v>
      </c>
      <c r="T99" s="100">
        <v>45984</v>
      </c>
      <c r="U99" s="101" t="s">
        <v>649</v>
      </c>
      <c r="V99" s="101" t="s">
        <v>649</v>
      </c>
      <c r="W99" s="25" t="str">
        <f t="shared" si="48"/>
        <v>V2</v>
      </c>
    </row>
    <row r="100" spans="1:35">
      <c r="A100" s="70">
        <v>3</v>
      </c>
      <c r="B100" s="100">
        <v>46005</v>
      </c>
      <c r="C100" s="101" t="s">
        <v>756</v>
      </c>
      <c r="D100" s="101" t="s">
        <v>756</v>
      </c>
      <c r="E100" s="1" t="s">
        <v>639</v>
      </c>
      <c r="S100" s="70">
        <v>3</v>
      </c>
      <c r="T100" s="100">
        <v>46005</v>
      </c>
      <c r="U100" s="101" t="s">
        <v>756</v>
      </c>
      <c r="V100" s="101" t="s">
        <v>756</v>
      </c>
      <c r="W100" s="25" t="str">
        <f t="shared" si="48"/>
        <v>V3</v>
      </c>
    </row>
    <row r="101" spans="1:35">
      <c r="A101" s="70">
        <v>4</v>
      </c>
      <c r="B101" s="100">
        <v>46033</v>
      </c>
      <c r="C101" s="101" t="s">
        <v>757</v>
      </c>
      <c r="D101" s="101" t="s">
        <v>757</v>
      </c>
      <c r="E101" s="1" t="s">
        <v>638</v>
      </c>
      <c r="S101" s="70">
        <v>4</v>
      </c>
      <c r="T101" s="100">
        <v>46033</v>
      </c>
      <c r="U101" s="101" t="s">
        <v>757</v>
      </c>
      <c r="V101" s="101" t="s">
        <v>757</v>
      </c>
      <c r="W101" s="25" t="str">
        <f t="shared" si="48"/>
        <v>V2</v>
      </c>
    </row>
    <row r="102" spans="1:35">
      <c r="A102" s="70">
        <v>5</v>
      </c>
      <c r="B102" s="100">
        <v>46061</v>
      </c>
      <c r="C102" s="101" t="s">
        <v>652</v>
      </c>
      <c r="D102" s="101" t="s">
        <v>652</v>
      </c>
      <c r="S102" s="70">
        <v>5</v>
      </c>
      <c r="T102" s="100">
        <v>46061</v>
      </c>
      <c r="U102" s="101" t="s">
        <v>652</v>
      </c>
      <c r="V102" s="101" t="s">
        <v>652</v>
      </c>
      <c r="W102" s="25">
        <f t="shared" si="48"/>
        <v>0</v>
      </c>
    </row>
    <row r="103" spans="1:35">
      <c r="A103" s="70">
        <v>6</v>
      </c>
      <c r="B103" s="100">
        <v>46110</v>
      </c>
      <c r="C103" s="101" t="s">
        <v>653</v>
      </c>
      <c r="D103" s="101" t="s">
        <v>653</v>
      </c>
      <c r="S103" s="70">
        <v>6</v>
      </c>
      <c r="T103" s="100">
        <v>46110</v>
      </c>
      <c r="U103" s="101" t="s">
        <v>653</v>
      </c>
      <c r="V103" s="101" t="s">
        <v>653</v>
      </c>
      <c r="W103" s="25">
        <f t="shared" si="48"/>
        <v>0</v>
      </c>
    </row>
    <row r="106" spans="1:35">
      <c r="A106" s="95" t="s">
        <v>640</v>
      </c>
    </row>
    <row r="107" spans="1:35" ht="26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86"/>
      <c r="L107" s="86"/>
      <c r="M107" s="87"/>
      <c r="N107" s="88"/>
      <c r="O107" s="88"/>
      <c r="Q107" s="89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86"/>
      <c r="AD107" s="18"/>
      <c r="AE107" s="18"/>
      <c r="AF107" s="88"/>
      <c r="AG107" s="88"/>
      <c r="AH107" s="88"/>
      <c r="AI107" s="89"/>
    </row>
    <row r="108" spans="1:35">
      <c r="A108" s="26"/>
      <c r="S108" s="26"/>
    </row>
    <row r="109" spans="1:3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</row>
    <row r="110" spans="1:35">
      <c r="A110" s="54"/>
      <c r="B110" s="35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S110" s="5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</row>
    <row r="111" spans="1:35">
      <c r="A111" s="54"/>
      <c r="B111" s="35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S111" s="5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</row>
    <row r="112" spans="1:35">
      <c r="A112" s="54"/>
      <c r="B112" s="35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S112" s="5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</row>
    <row r="113" spans="1:35">
      <c r="A113" s="54"/>
      <c r="B113" s="35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S113" s="5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</row>
    <row r="114" spans="1:35">
      <c r="A114" s="54"/>
      <c r="B114" s="35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S114" s="5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</row>
    <row r="115" spans="1:35">
      <c r="A115" s="54"/>
      <c r="B115" s="35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S115" s="5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</row>
    <row r="116" spans="1:35">
      <c r="A116" s="54"/>
      <c r="B116" s="35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S116" s="5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</row>
    <row r="117" spans="1:35">
      <c r="A117" s="54"/>
      <c r="B117" s="35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S117" s="5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</row>
    <row r="118" spans="1:35">
      <c r="A118" s="54"/>
      <c r="B118" s="35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S118" s="5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</row>
    <row r="119" spans="1:35">
      <c r="A119" s="54"/>
      <c r="B119" s="35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S119" s="5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</row>
    <row r="120" spans="1:35">
      <c r="A120" s="54"/>
      <c r="B120" s="35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S120" s="5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</row>
    <row r="121" spans="1:35">
      <c r="A121" s="54"/>
      <c r="B121" s="35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S121" s="5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</row>
    <row r="122" spans="1:35">
      <c r="A122" s="54"/>
      <c r="B122" s="35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S122" s="5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</row>
    <row r="123" spans="1:35">
      <c r="A123" s="54"/>
      <c r="B123" s="35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S123" s="5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</row>
    <row r="124" spans="1:35">
      <c r="A124" s="54"/>
      <c r="B124" s="35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S124" s="5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</row>
    <row r="125" spans="1:35">
      <c r="A125" s="54"/>
      <c r="B125" s="35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S125" s="5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</row>
    <row r="126" spans="1:35">
      <c r="A126" s="54"/>
      <c r="B126" s="35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S126" s="5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</row>
    <row r="127" spans="1:35">
      <c r="A127" s="54"/>
      <c r="B127" s="35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S127" s="5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</row>
    <row r="128" spans="1:35">
      <c r="A128" s="54"/>
      <c r="B128" s="35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S128" s="5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</row>
    <row r="129" spans="1:35">
      <c r="A129" s="54"/>
      <c r="B129" s="35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S129" s="5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</row>
    <row r="130" spans="1:35">
      <c r="A130" s="54"/>
      <c r="B130" s="90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S130" s="54"/>
      <c r="T130" s="54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</row>
    <row r="131" spans="1:35">
      <c r="A131" s="54" t="s">
        <v>557</v>
      </c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S131" s="54" t="s">
        <v>557</v>
      </c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</row>
    <row r="132" spans="1:35">
      <c r="A132" s="54"/>
      <c r="B132" s="90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S132" s="54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</row>
    <row r="133" spans="1:35">
      <c r="A133" s="54" t="s">
        <v>547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S133" s="54" t="s">
        <v>547</v>
      </c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</row>
    <row r="134" spans="1:35">
      <c r="A134" s="54"/>
      <c r="B134" s="90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S134" s="54"/>
      <c r="T134" s="90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</row>
    <row r="135" spans="1:35">
      <c r="A135" s="54" t="s">
        <v>44</v>
      </c>
      <c r="B135" s="90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S135" s="54" t="s">
        <v>44</v>
      </c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</row>
    <row r="136" spans="1:35">
      <c r="A136" s="54" t="s">
        <v>79</v>
      </c>
      <c r="B136" s="90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S136" s="54" t="s">
        <v>79</v>
      </c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</row>
    <row r="137" spans="1:35">
      <c r="A137" s="54" t="s">
        <v>93</v>
      </c>
      <c r="B137" s="90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S137" s="54" t="s">
        <v>93</v>
      </c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</row>
    <row r="138" spans="1:35">
      <c r="A138" s="54" t="s">
        <v>95</v>
      </c>
      <c r="B138" s="90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S138" s="54" t="s">
        <v>95</v>
      </c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</row>
    <row r="139" spans="1:35">
      <c r="A139" s="54" t="s">
        <v>113</v>
      </c>
      <c r="B139" s="90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S139" s="54" t="s">
        <v>113</v>
      </c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</row>
    <row r="140" spans="1:35">
      <c r="A140" s="54" t="s">
        <v>150</v>
      </c>
      <c r="B140" s="90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S140" s="54" t="s">
        <v>150</v>
      </c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</row>
    <row r="141" spans="1:35">
      <c r="A141" s="54" t="s">
        <v>204</v>
      </c>
      <c r="B141" s="90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S141" s="54" t="s">
        <v>204</v>
      </c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</row>
    <row r="142" spans="1:35">
      <c r="A142" s="54" t="s">
        <v>256</v>
      </c>
      <c r="B142" s="90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S142" s="54" t="s">
        <v>256</v>
      </c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</row>
    <row r="143" spans="1:35">
      <c r="A143" s="54" t="s">
        <v>266</v>
      </c>
      <c r="B143" s="90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S143" s="54" t="s">
        <v>266</v>
      </c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</row>
    <row r="144" spans="1:35">
      <c r="A144" s="54" t="s">
        <v>338</v>
      </c>
      <c r="B144" s="90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S144" s="54" t="s">
        <v>338</v>
      </c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</row>
    <row r="145" spans="1:35">
      <c r="A145" s="54"/>
      <c r="B145" s="90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S145" s="54"/>
      <c r="T145" s="90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</row>
    <row r="146" spans="1:35" ht="15">
      <c r="A146" s="91" t="s">
        <v>626</v>
      </c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27"/>
      <c r="S146" s="91" t="s">
        <v>626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</row>
    <row r="147" spans="1:35">
      <c r="A147" s="54" t="s">
        <v>627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S147" s="54" t="s">
        <v>627</v>
      </c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</row>
    <row r="148" spans="1:35">
      <c r="A148" s="54" t="s">
        <v>628</v>
      </c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S148" s="54" t="s">
        <v>628</v>
      </c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</row>
    <row r="149" spans="1:35"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</row>
    <row r="150" spans="1:35">
      <c r="A150" s="92" t="s">
        <v>629</v>
      </c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S150" s="92" t="s">
        <v>629</v>
      </c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</row>
    <row r="151" spans="1:35"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T151" s="54"/>
      <c r="U151" s="54"/>
      <c r="V151" s="54"/>
      <c r="W151" s="54"/>
      <c r="X151" s="54"/>
      <c r="Y151" s="54"/>
      <c r="Z151" s="54"/>
      <c r="AA151" s="54"/>
      <c r="AB151" s="54"/>
      <c r="AC151" s="54"/>
      <c r="AD151" s="54"/>
      <c r="AE151" s="54"/>
      <c r="AF151" s="54"/>
      <c r="AG151" s="54"/>
      <c r="AH151" s="54"/>
      <c r="AI151" s="54"/>
    </row>
    <row r="152" spans="1:35" ht="15"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66"/>
      <c r="AH152" s="66"/>
      <c r="AI152" s="66"/>
    </row>
    <row r="153" spans="1:35">
      <c r="A153" s="95" t="s">
        <v>631</v>
      </c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S153" s="95" t="s">
        <v>631</v>
      </c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</row>
    <row r="154" spans="1:35">
      <c r="A154" s="95" t="s">
        <v>51</v>
      </c>
      <c r="B154" s="1"/>
      <c r="S154" s="95" t="s">
        <v>51</v>
      </c>
      <c r="T154" s="1"/>
    </row>
    <row r="155" spans="1:35">
      <c r="A155" s="95" t="s">
        <v>88</v>
      </c>
      <c r="B155" s="1"/>
      <c r="S155" s="95" t="s">
        <v>88</v>
      </c>
      <c r="T155" s="1"/>
    </row>
    <row r="156" spans="1:35" ht="15">
      <c r="A156" s="96" t="s">
        <v>121</v>
      </c>
      <c r="B156" s="1"/>
      <c r="S156" s="96" t="s">
        <v>121</v>
      </c>
      <c r="T156" s="1"/>
    </row>
    <row r="157" spans="1:35" ht="15">
      <c r="A157" s="96" t="s">
        <v>467</v>
      </c>
      <c r="B157" s="1"/>
      <c r="S157" s="96" t="s">
        <v>467</v>
      </c>
      <c r="T157" s="1"/>
    </row>
    <row r="158" spans="1:35">
      <c r="A158" s="95" t="s">
        <v>40</v>
      </c>
      <c r="B158" s="1"/>
      <c r="S158" s="95" t="s">
        <v>40</v>
      </c>
      <c r="T158" s="1"/>
    </row>
    <row r="159" spans="1:35">
      <c r="A159" s="95" t="s">
        <v>26</v>
      </c>
      <c r="B159" s="1"/>
      <c r="S159" s="95" t="s">
        <v>26</v>
      </c>
      <c r="T159" s="1"/>
    </row>
    <row r="160" spans="1:35">
      <c r="A160" s="95" t="s">
        <v>91</v>
      </c>
      <c r="B160" s="1"/>
      <c r="S160" s="95" t="s">
        <v>91</v>
      </c>
      <c r="T160" s="1"/>
    </row>
    <row r="161" spans="1:35">
      <c r="A161" s="95" t="s">
        <v>20</v>
      </c>
      <c r="B161" s="1"/>
      <c r="S161" s="95" t="s">
        <v>20</v>
      </c>
      <c r="T161" s="1"/>
    </row>
    <row r="162" spans="1:35">
      <c r="A162" s="95" t="s">
        <v>64</v>
      </c>
      <c r="B162" s="1"/>
      <c r="S162" s="95" t="s">
        <v>64</v>
      </c>
      <c r="T162" s="1"/>
    </row>
    <row r="163" spans="1:35">
      <c r="A163" s="95" t="s">
        <v>641</v>
      </c>
      <c r="B163" s="1"/>
      <c r="S163" s="95" t="s">
        <v>641</v>
      </c>
      <c r="T163" s="1"/>
    </row>
    <row r="164" spans="1:35">
      <c r="A164" s="95" t="s">
        <v>32</v>
      </c>
      <c r="B164" s="1"/>
      <c r="S164" s="95" t="s">
        <v>32</v>
      </c>
      <c r="T164" s="1"/>
    </row>
    <row r="165" spans="1:35">
      <c r="A165" s="95" t="s">
        <v>110</v>
      </c>
      <c r="B165" s="1"/>
      <c r="S165" s="95" t="s">
        <v>110</v>
      </c>
      <c r="T165" s="1"/>
    </row>
    <row r="166" spans="1:35">
      <c r="A166" s="95" t="s">
        <v>642</v>
      </c>
      <c r="B166" s="1"/>
      <c r="S166" s="95" t="s">
        <v>642</v>
      </c>
      <c r="T166" s="1"/>
    </row>
    <row r="167" spans="1:35">
      <c r="A167" s="95" t="s">
        <v>54</v>
      </c>
      <c r="B167" s="1"/>
      <c r="S167" s="95" t="s">
        <v>54</v>
      </c>
      <c r="T167" s="1"/>
    </row>
    <row r="168" spans="1:35">
      <c r="A168" s="95" t="s">
        <v>116</v>
      </c>
      <c r="B168" s="1"/>
      <c r="S168" s="95" t="s">
        <v>116</v>
      </c>
      <c r="T168" s="1"/>
    </row>
    <row r="170" spans="1:35">
      <c r="A170" s="2" t="s">
        <v>643</v>
      </c>
      <c r="S170" s="2" t="s">
        <v>643</v>
      </c>
      <c r="AI170" s="2" t="s">
        <v>644</v>
      </c>
    </row>
    <row r="171" spans="1:35">
      <c r="A171" s="2" t="s">
        <v>632</v>
      </c>
    </row>
    <row r="172" spans="1:35">
      <c r="A172" s="2" t="s">
        <v>645</v>
      </c>
      <c r="S172" s="2" t="s">
        <v>646</v>
      </c>
    </row>
    <row r="174" spans="1:35">
      <c r="B174" s="2" t="s">
        <v>51</v>
      </c>
      <c r="C174" s="2" t="s">
        <v>88</v>
      </c>
      <c r="D174" s="2" t="s">
        <v>121</v>
      </c>
      <c r="E174" s="2" t="s">
        <v>467</v>
      </c>
      <c r="F174" s="2" t="s">
        <v>40</v>
      </c>
      <c r="G174" s="2" t="s">
        <v>26</v>
      </c>
      <c r="H174" s="2" t="s">
        <v>91</v>
      </c>
      <c r="I174" s="2" t="s">
        <v>20</v>
      </c>
      <c r="J174" s="2" t="s">
        <v>64</v>
      </c>
      <c r="K174" s="2" t="s">
        <v>641</v>
      </c>
      <c r="L174" s="2" t="s">
        <v>32</v>
      </c>
      <c r="M174" s="2" t="s">
        <v>110</v>
      </c>
      <c r="N174" s="2" t="s">
        <v>642</v>
      </c>
      <c r="O174" s="2" t="s">
        <v>54</v>
      </c>
      <c r="P174" s="2" t="s">
        <v>116</v>
      </c>
      <c r="Q174" s="2" t="s">
        <v>47</v>
      </c>
      <c r="T174" s="2" t="s">
        <v>51</v>
      </c>
      <c r="U174" s="2" t="s">
        <v>88</v>
      </c>
      <c r="V174" s="2" t="s">
        <v>121</v>
      </c>
      <c r="W174" s="2" t="s">
        <v>467</v>
      </c>
      <c r="X174" s="2" t="s">
        <v>40</v>
      </c>
      <c r="Y174" s="2" t="s">
        <v>26</v>
      </c>
      <c r="Z174" s="2" t="s">
        <v>91</v>
      </c>
      <c r="AA174" s="2" t="s">
        <v>20</v>
      </c>
      <c r="AB174" s="2" t="s">
        <v>64</v>
      </c>
      <c r="AC174" s="2" t="s">
        <v>641</v>
      </c>
      <c r="AD174" s="2" t="s">
        <v>32</v>
      </c>
      <c r="AE174" s="2" t="s">
        <v>110</v>
      </c>
      <c r="AF174" s="2" t="s">
        <v>642</v>
      </c>
      <c r="AG174" s="2" t="s">
        <v>54</v>
      </c>
      <c r="AH174" s="2" t="s">
        <v>116</v>
      </c>
      <c r="AI174" s="2" t="s">
        <v>47</v>
      </c>
    </row>
    <row r="175" spans="1:35">
      <c r="A175" s="2">
        <v>1</v>
      </c>
      <c r="B175" s="2">
        <v>9</v>
      </c>
      <c r="C175" s="2">
        <v>13</v>
      </c>
      <c r="D175" s="2">
        <v>10</v>
      </c>
      <c r="E175" s="2">
        <v>12</v>
      </c>
      <c r="F175" s="2">
        <v>2</v>
      </c>
      <c r="G175" s="2">
        <v>5</v>
      </c>
      <c r="H175" s="2">
        <v>6</v>
      </c>
      <c r="I175" s="2">
        <v>1</v>
      </c>
      <c r="J175" s="2">
        <v>8</v>
      </c>
      <c r="K175" s="2">
        <v>14</v>
      </c>
      <c r="L175" s="2">
        <v>3</v>
      </c>
      <c r="M175" s="2">
        <v>16</v>
      </c>
      <c r="N175" s="2">
        <v>4</v>
      </c>
      <c r="O175" s="2">
        <v>15</v>
      </c>
      <c r="P175" s="2">
        <v>7</v>
      </c>
      <c r="Q175" s="2">
        <v>11</v>
      </c>
      <c r="S175" s="2">
        <v>1</v>
      </c>
      <c r="T175" s="2">
        <v>9</v>
      </c>
      <c r="U175" s="2">
        <v>12</v>
      </c>
      <c r="V175" s="2">
        <v>10</v>
      </c>
      <c r="W175" s="2" t="s">
        <v>647</v>
      </c>
      <c r="X175" s="2">
        <v>2</v>
      </c>
      <c r="Y175" s="2">
        <v>5</v>
      </c>
      <c r="Z175" s="2">
        <v>6</v>
      </c>
      <c r="AA175" s="2">
        <v>1</v>
      </c>
      <c r="AB175" s="2">
        <v>8</v>
      </c>
      <c r="AC175" s="2">
        <v>13</v>
      </c>
      <c r="AD175" s="2">
        <v>3</v>
      </c>
      <c r="AE175" s="2">
        <v>15</v>
      </c>
      <c r="AF175" s="2">
        <v>4</v>
      </c>
      <c r="AG175" s="2">
        <v>14</v>
      </c>
      <c r="AH175" s="2">
        <v>7</v>
      </c>
      <c r="AI175" s="2">
        <v>11</v>
      </c>
    </row>
    <row r="176" spans="1:35">
      <c r="A176" s="2">
        <v>2</v>
      </c>
      <c r="S176" s="2">
        <v>2</v>
      </c>
    </row>
    <row r="177" spans="1:35">
      <c r="A177" s="2">
        <v>3</v>
      </c>
      <c r="S177" s="2">
        <v>3</v>
      </c>
    </row>
    <row r="178" spans="1:35">
      <c r="A178" s="2">
        <v>4</v>
      </c>
      <c r="S178" s="2">
        <v>4</v>
      </c>
    </row>
    <row r="179" spans="1:35">
      <c r="A179" s="2">
        <v>5</v>
      </c>
      <c r="S179" s="2">
        <v>5</v>
      </c>
    </row>
    <row r="180" spans="1:35">
      <c r="A180" s="2">
        <v>6</v>
      </c>
      <c r="S180" s="2">
        <v>6</v>
      </c>
    </row>
    <row r="182" spans="1:35">
      <c r="A182" s="2" t="s">
        <v>633</v>
      </c>
      <c r="B182" s="2">
        <v>9</v>
      </c>
      <c r="C182" s="2">
        <v>13</v>
      </c>
      <c r="D182" s="2">
        <v>10</v>
      </c>
      <c r="E182" s="2">
        <v>12</v>
      </c>
      <c r="F182" s="2">
        <v>2</v>
      </c>
      <c r="G182" s="2">
        <v>5</v>
      </c>
      <c r="H182" s="2">
        <v>6</v>
      </c>
      <c r="I182" s="2">
        <v>1</v>
      </c>
      <c r="J182" s="2">
        <v>8</v>
      </c>
      <c r="K182" s="2">
        <v>14</v>
      </c>
      <c r="L182" s="2">
        <v>3</v>
      </c>
      <c r="M182" s="2">
        <v>16</v>
      </c>
      <c r="N182" s="2">
        <v>4</v>
      </c>
      <c r="O182" s="2">
        <v>15</v>
      </c>
      <c r="P182" s="2">
        <v>7</v>
      </c>
      <c r="Q182" s="2">
        <v>11</v>
      </c>
      <c r="S182" s="2" t="s">
        <v>633</v>
      </c>
      <c r="T182" s="2">
        <v>9</v>
      </c>
      <c r="U182" s="2">
        <v>12</v>
      </c>
      <c r="V182" s="2">
        <v>10</v>
      </c>
      <c r="W182" s="2">
        <v>0</v>
      </c>
      <c r="X182" s="2">
        <v>2</v>
      </c>
      <c r="Y182" s="2">
        <v>5</v>
      </c>
      <c r="Z182" s="2">
        <v>6</v>
      </c>
      <c r="AA182" s="2">
        <v>1</v>
      </c>
      <c r="AB182" s="2">
        <v>8</v>
      </c>
      <c r="AC182" s="2">
        <v>13</v>
      </c>
      <c r="AD182" s="2">
        <v>3</v>
      </c>
      <c r="AE182" s="2">
        <v>15</v>
      </c>
      <c r="AF182" s="2">
        <v>4</v>
      </c>
      <c r="AG182" s="2">
        <v>14</v>
      </c>
      <c r="AH182" s="2">
        <v>7</v>
      </c>
      <c r="AI182" s="2">
        <v>11</v>
      </c>
    </row>
    <row r="183" spans="1:35">
      <c r="A183" s="2" t="s">
        <v>634</v>
      </c>
      <c r="B183" s="2">
        <v>9</v>
      </c>
      <c r="C183" s="2">
        <v>13</v>
      </c>
      <c r="D183" s="2">
        <v>10</v>
      </c>
      <c r="E183" s="2">
        <v>12</v>
      </c>
      <c r="F183" s="2">
        <v>2</v>
      </c>
      <c r="G183" s="2">
        <v>5</v>
      </c>
      <c r="H183" s="2">
        <v>6</v>
      </c>
      <c r="I183" s="2">
        <v>1</v>
      </c>
      <c r="J183" s="2">
        <v>8</v>
      </c>
      <c r="K183" s="2">
        <v>14</v>
      </c>
      <c r="L183" s="2">
        <v>3</v>
      </c>
      <c r="M183" s="2">
        <v>16</v>
      </c>
      <c r="N183" s="2">
        <v>4</v>
      </c>
      <c r="O183" s="2">
        <v>15</v>
      </c>
      <c r="P183" s="2">
        <v>7</v>
      </c>
      <c r="Q183" s="2">
        <v>11</v>
      </c>
      <c r="S183" s="2" t="s">
        <v>634</v>
      </c>
      <c r="T183" s="2">
        <v>9</v>
      </c>
      <c r="U183" s="2">
        <v>12</v>
      </c>
      <c r="V183" s="2">
        <v>10</v>
      </c>
      <c r="W183" s="2" t="s">
        <v>647</v>
      </c>
      <c r="X183" s="2">
        <v>2</v>
      </c>
      <c r="Y183" s="2">
        <v>5</v>
      </c>
      <c r="Z183" s="2">
        <v>6</v>
      </c>
      <c r="AA183" s="2">
        <v>1</v>
      </c>
      <c r="AB183" s="2">
        <v>8</v>
      </c>
      <c r="AC183" s="2">
        <v>13</v>
      </c>
      <c r="AD183" s="2">
        <v>3</v>
      </c>
      <c r="AE183" s="2">
        <v>15</v>
      </c>
      <c r="AF183" s="2">
        <v>4</v>
      </c>
      <c r="AG183" s="2">
        <v>14</v>
      </c>
      <c r="AH183" s="2">
        <v>7</v>
      </c>
      <c r="AI183" s="2">
        <v>11</v>
      </c>
    </row>
    <row r="184" spans="1:35">
      <c r="A184" s="2" t="s">
        <v>5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S184" s="2" t="s">
        <v>5</v>
      </c>
      <c r="T184" s="2">
        <v>0</v>
      </c>
      <c r="U184" s="2">
        <v>0</v>
      </c>
      <c r="V184" s="2">
        <v>0</v>
      </c>
      <c r="W184" s="2">
        <v>0</v>
      </c>
      <c r="X184" s="2">
        <v>0</v>
      </c>
      <c r="Y184" s="2">
        <v>0</v>
      </c>
      <c r="Z184" s="2">
        <v>0</v>
      </c>
      <c r="AA184" s="2">
        <v>0</v>
      </c>
      <c r="AB184" s="2">
        <v>0</v>
      </c>
      <c r="AC184" s="2">
        <v>0</v>
      </c>
      <c r="AD184" s="2">
        <v>0</v>
      </c>
      <c r="AE184" s="2">
        <v>0</v>
      </c>
      <c r="AF184" s="2">
        <v>0</v>
      </c>
      <c r="AG184" s="2">
        <v>0</v>
      </c>
      <c r="AH184" s="2">
        <v>0</v>
      </c>
      <c r="AI184" s="2">
        <v>0</v>
      </c>
    </row>
    <row r="185" spans="1:35">
      <c r="A185" s="2">
        <v>0</v>
      </c>
    </row>
    <row r="187" spans="1:35">
      <c r="A187" s="2" t="s">
        <v>635</v>
      </c>
      <c r="S187" s="2" t="s">
        <v>635</v>
      </c>
    </row>
    <row r="188" spans="1:35">
      <c r="E188" s="2" t="s">
        <v>636</v>
      </c>
      <c r="W188" s="2" t="s">
        <v>636</v>
      </c>
    </row>
    <row r="189" spans="1:35">
      <c r="A189" s="2">
        <v>1</v>
      </c>
      <c r="B189" s="2">
        <v>45578</v>
      </c>
      <c r="C189" s="2" t="s">
        <v>648</v>
      </c>
      <c r="D189" s="2" t="s">
        <v>648</v>
      </c>
      <c r="E189" s="2" t="s">
        <v>637</v>
      </c>
      <c r="S189" s="2">
        <v>1</v>
      </c>
      <c r="T189" s="2">
        <v>45578</v>
      </c>
      <c r="U189" s="2" t="s">
        <v>648</v>
      </c>
      <c r="V189" s="2" t="s">
        <v>648</v>
      </c>
      <c r="W189" s="2" t="s">
        <v>637</v>
      </c>
    </row>
    <row r="190" spans="1:35">
      <c r="A190" s="2">
        <v>2</v>
      </c>
      <c r="B190" s="2">
        <v>45620</v>
      </c>
      <c r="C190" s="2" t="s">
        <v>649</v>
      </c>
      <c r="D190" s="2" t="s">
        <v>649</v>
      </c>
      <c r="S190" s="2">
        <v>2</v>
      </c>
      <c r="T190" s="2">
        <v>45620</v>
      </c>
      <c r="U190" s="2" t="s">
        <v>649</v>
      </c>
      <c r="V190" s="2" t="s">
        <v>649</v>
      </c>
      <c r="W190" s="2">
        <v>0</v>
      </c>
    </row>
    <row r="191" spans="1:35">
      <c r="A191" s="2">
        <v>3</v>
      </c>
      <c r="B191" s="2">
        <v>45641</v>
      </c>
      <c r="C191" s="2" t="s">
        <v>650</v>
      </c>
      <c r="D191" s="2" t="s">
        <v>650</v>
      </c>
      <c r="S191" s="2">
        <v>3</v>
      </c>
      <c r="T191" s="2">
        <v>45641</v>
      </c>
      <c r="U191" s="2" t="s">
        <v>650</v>
      </c>
      <c r="V191" s="2" t="s">
        <v>650</v>
      </c>
      <c r="W191" s="2">
        <v>0</v>
      </c>
    </row>
    <row r="192" spans="1:35">
      <c r="A192" s="2">
        <v>4</v>
      </c>
      <c r="B192" s="2">
        <v>45669</v>
      </c>
      <c r="C192" s="2" t="s">
        <v>651</v>
      </c>
      <c r="D192" s="2" t="s">
        <v>651</v>
      </c>
      <c r="S192" s="2">
        <v>4</v>
      </c>
      <c r="T192" s="2">
        <v>45669</v>
      </c>
      <c r="U192" s="2" t="s">
        <v>651</v>
      </c>
      <c r="V192" s="2" t="s">
        <v>651</v>
      </c>
      <c r="W192" s="2">
        <v>0</v>
      </c>
    </row>
    <row r="193" spans="1:23">
      <c r="A193" s="2">
        <v>5</v>
      </c>
      <c r="B193" s="2">
        <v>45704</v>
      </c>
      <c r="C193" s="2" t="s">
        <v>652</v>
      </c>
      <c r="D193" s="2" t="s">
        <v>652</v>
      </c>
      <c r="S193" s="2">
        <v>5</v>
      </c>
      <c r="T193" s="2">
        <v>45704</v>
      </c>
      <c r="U193" s="2" t="s">
        <v>652</v>
      </c>
      <c r="V193" s="2" t="s">
        <v>652</v>
      </c>
      <c r="W193" s="2">
        <v>0</v>
      </c>
    </row>
    <row r="194" spans="1:23">
      <c r="A194" s="2">
        <v>6</v>
      </c>
      <c r="B194" s="2">
        <v>45732</v>
      </c>
      <c r="C194" s="2" t="s">
        <v>653</v>
      </c>
      <c r="D194" s="2" t="s">
        <v>653</v>
      </c>
      <c r="S194" s="2">
        <v>6</v>
      </c>
      <c r="T194" s="2">
        <v>45732</v>
      </c>
      <c r="U194" s="2" t="s">
        <v>653</v>
      </c>
      <c r="V194" s="2" t="s">
        <v>653</v>
      </c>
      <c r="W194" s="2">
        <v>0</v>
      </c>
    </row>
  </sheetData>
  <conditionalFormatting sqref="S15 A15:B15">
    <cfRule type="containsText" dxfId="0" priority="1" operator="containsText" text="OK">
      <formula>NOT(ISERROR(SEARCH("OK",A15)))</formula>
    </cfRule>
  </conditionalFormatting>
  <pageMargins left="0.35433070866141736" right="0.35433070866141736" top="0.39370078740157483" bottom="0.39370078740157483" header="0.51181102362204722" footer="0.51181102362204722"/>
  <pageSetup paperSize="9" scale="71" orientation="landscape" r:id="rId1"/>
  <headerFooter alignWithMargins="0"/>
  <colBreaks count="1" manualBreakCount="1">
    <brk id="17" min="15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wksResultsJunior">
    <tabColor rgb="FF92D050"/>
  </sheetPr>
  <dimension ref="A1:J88"/>
  <sheetViews>
    <sheetView topLeftCell="A11" workbookViewId="0">
      <selection activeCell="A88" sqref="A88:I88"/>
    </sheetView>
  </sheetViews>
  <sheetFormatPr defaultRowHeight="15" outlineLevelRow="1"/>
  <cols>
    <col min="1" max="1" width="12.5703125" style="2" bestFit="1" customWidth="1"/>
    <col min="2" max="2" width="9.28515625" style="2" bestFit="1" customWidth="1"/>
    <col min="3" max="4" width="26" style="2" customWidth="1"/>
    <col min="5" max="6" width="10.7109375" style="2" customWidth="1"/>
    <col min="7" max="8" width="9.28515625" style="4" bestFit="1" customWidth="1"/>
    <col min="9" max="9" width="1.5703125" style="4" customWidth="1"/>
    <col min="10" max="16384" width="9.140625" style="2"/>
  </cols>
  <sheetData>
    <row r="1" spans="1:10" hidden="1" outlineLevel="1"/>
    <row r="2" spans="1:10" hidden="1" outlineLevel="1">
      <c r="A2" s="26" t="s">
        <v>13</v>
      </c>
      <c r="J2" s="102" t="s">
        <v>654</v>
      </c>
    </row>
    <row r="3" spans="1:10" ht="12.75" hidden="1" outlineLevel="1">
      <c r="A3" s="54" t="s">
        <v>624</v>
      </c>
      <c r="B3" s="26" t="s">
        <v>655</v>
      </c>
      <c r="C3" s="26" t="s">
        <v>656</v>
      </c>
      <c r="D3" s="26" t="s">
        <v>10</v>
      </c>
      <c r="E3" s="26" t="s">
        <v>11</v>
      </c>
      <c r="F3" s="103" t="s">
        <v>8</v>
      </c>
      <c r="G3" s="26" t="s">
        <v>657</v>
      </c>
      <c r="H3" s="26"/>
      <c r="I3" s="26"/>
      <c r="J3" s="102"/>
    </row>
    <row r="4" spans="1:10" ht="12.75" hidden="1" outlineLevel="1">
      <c r="A4" s="104"/>
      <c r="B4" s="104"/>
      <c r="C4" s="104"/>
      <c r="D4" s="104"/>
      <c r="E4" s="105"/>
      <c r="F4" s="106"/>
      <c r="G4" s="107"/>
      <c r="H4" s="108"/>
      <c r="I4" s="108"/>
      <c r="J4" s="102" t="s">
        <v>658</v>
      </c>
    </row>
    <row r="5" spans="1:10" ht="12.75" hidden="1" outlineLevel="1">
      <c r="A5" s="104"/>
      <c r="B5" s="104"/>
      <c r="C5" s="104"/>
      <c r="D5" s="104"/>
      <c r="E5" s="104"/>
      <c r="F5" s="104"/>
      <c r="G5" s="109"/>
      <c r="H5" s="109"/>
      <c r="I5" s="109"/>
    </row>
    <row r="6" spans="1:10" hidden="1" outlineLevel="1">
      <c r="A6" s="110" t="s">
        <v>651</v>
      </c>
      <c r="D6" s="1"/>
    </row>
    <row r="7" spans="1:10" hidden="1" outlineLevel="1">
      <c r="A7" s="111">
        <v>45942</v>
      </c>
      <c r="D7" s="1"/>
    </row>
    <row r="8" spans="1:10" hidden="1" outlineLevel="1">
      <c r="A8" s="6" t="s">
        <v>2</v>
      </c>
      <c r="B8" s="7"/>
      <c r="C8" s="7"/>
      <c r="D8" s="7"/>
      <c r="E8" s="8"/>
      <c r="F8" s="9"/>
      <c r="G8" s="10"/>
    </row>
    <row r="9" spans="1:10" ht="15.75" hidden="1" outlineLevel="1" thickBot="1">
      <c r="A9" s="11">
        <f ca="1">COUNT(OFFSET(A11,1,0,200,1))</f>
        <v>53</v>
      </c>
      <c r="B9" s="12" t="s">
        <v>3</v>
      </c>
      <c r="C9" s="12" t="s">
        <v>4</v>
      </c>
      <c r="D9" s="12"/>
      <c r="E9" s="112">
        <v>53</v>
      </c>
      <c r="F9" s="12" t="s">
        <v>5</v>
      </c>
      <c r="G9" s="13">
        <f ca="1">A9-E9</f>
        <v>0</v>
      </c>
    </row>
    <row r="10" spans="1:10" hidden="1" outlineLevel="1">
      <c r="C10" s="1"/>
      <c r="D10" s="1"/>
      <c r="E10" s="1"/>
      <c r="F10" s="1"/>
    </row>
    <row r="11" spans="1:10" collapsed="1">
      <c r="A11" s="26" t="s">
        <v>758</v>
      </c>
    </row>
    <row r="13" spans="1:10">
      <c r="A13" s="26" t="s">
        <v>659</v>
      </c>
    </row>
    <row r="14" spans="1:10" ht="12.75">
      <c r="A14" s="54" t="s">
        <v>624</v>
      </c>
      <c r="B14" s="26" t="s">
        <v>655</v>
      </c>
      <c r="C14" s="26" t="s">
        <v>656</v>
      </c>
      <c r="D14" s="26" t="s">
        <v>10</v>
      </c>
      <c r="E14" s="26" t="s">
        <v>11</v>
      </c>
      <c r="F14" s="103" t="s">
        <v>8</v>
      </c>
      <c r="G14" s="26" t="s">
        <v>657</v>
      </c>
      <c r="H14" s="26"/>
      <c r="I14" s="26"/>
    </row>
    <row r="15" spans="1:10" ht="12.75">
      <c r="A15" s="104">
        <v>1</v>
      </c>
      <c r="B15" s="104">
        <v>152</v>
      </c>
      <c r="C15" s="104" t="s">
        <v>660</v>
      </c>
      <c r="D15" s="104">
        <v>0</v>
      </c>
      <c r="E15" s="105" t="s">
        <v>661</v>
      </c>
      <c r="F15" s="106">
        <v>0.54513888888888895</v>
      </c>
      <c r="G15" s="107">
        <v>25</v>
      </c>
      <c r="H15" s="108"/>
      <c r="I15" s="108"/>
    </row>
    <row r="16" spans="1:10" ht="12.75">
      <c r="A16" s="104">
        <v>2</v>
      </c>
      <c r="B16" s="104">
        <v>119</v>
      </c>
      <c r="C16" s="104" t="s">
        <v>662</v>
      </c>
      <c r="D16" s="104" t="s">
        <v>24</v>
      </c>
      <c r="E16" s="105" t="s">
        <v>25</v>
      </c>
      <c r="F16" s="106">
        <v>0.54583333333333295</v>
      </c>
      <c r="G16" s="107">
        <v>24</v>
      </c>
      <c r="H16" s="108"/>
      <c r="I16" s="108"/>
    </row>
    <row r="17" spans="1:9" ht="12.75">
      <c r="A17" s="104">
        <v>3</v>
      </c>
      <c r="B17" s="104">
        <v>158</v>
      </c>
      <c r="C17" s="104" t="s">
        <v>663</v>
      </c>
      <c r="D17" s="104" t="s">
        <v>39</v>
      </c>
      <c r="E17" s="105" t="s">
        <v>40</v>
      </c>
      <c r="F17" s="106">
        <v>0.55833333333333302</v>
      </c>
      <c r="G17" s="107">
        <v>23</v>
      </c>
      <c r="H17" s="108"/>
      <c r="I17" s="108"/>
    </row>
    <row r="18" spans="1:9" ht="12.75">
      <c r="A18" s="104">
        <v>4</v>
      </c>
      <c r="B18" s="104">
        <v>156</v>
      </c>
      <c r="C18" s="104" t="s">
        <v>664</v>
      </c>
      <c r="D18" s="104" t="s">
        <v>68</v>
      </c>
      <c r="E18" s="105" t="s">
        <v>69</v>
      </c>
      <c r="F18" s="106">
        <v>0.56805555555555598</v>
      </c>
      <c r="G18" s="107">
        <v>22</v>
      </c>
      <c r="H18" s="108"/>
      <c r="I18" s="108"/>
    </row>
    <row r="19" spans="1:9" ht="12.75">
      <c r="A19" s="104">
        <v>5</v>
      </c>
      <c r="B19" s="104">
        <v>118</v>
      </c>
      <c r="C19" s="104" t="s">
        <v>665</v>
      </c>
      <c r="D19" s="104" t="s">
        <v>24</v>
      </c>
      <c r="E19" s="105" t="s">
        <v>25</v>
      </c>
      <c r="F19" s="106">
        <v>0.56874999999999998</v>
      </c>
      <c r="G19" s="107">
        <v>21</v>
      </c>
      <c r="H19" s="108"/>
      <c r="I19" s="108"/>
    </row>
    <row r="20" spans="1:9" ht="12.75">
      <c r="A20" s="104">
        <v>6</v>
      </c>
      <c r="B20" s="104">
        <v>147</v>
      </c>
      <c r="C20" s="104" t="s">
        <v>666</v>
      </c>
      <c r="D20" s="104" t="s">
        <v>240</v>
      </c>
      <c r="E20" s="105" t="s">
        <v>241</v>
      </c>
      <c r="F20" s="106">
        <v>0.57222222222222197</v>
      </c>
      <c r="G20" s="107">
        <v>20</v>
      </c>
      <c r="H20" s="108"/>
      <c r="I20" s="108"/>
    </row>
    <row r="21" spans="1:9" ht="12.75">
      <c r="A21" s="104">
        <v>7</v>
      </c>
      <c r="B21" s="104">
        <v>133</v>
      </c>
      <c r="C21" s="104" t="s">
        <v>667</v>
      </c>
      <c r="D21" s="104" t="s">
        <v>18</v>
      </c>
      <c r="E21" s="105" t="s">
        <v>19</v>
      </c>
      <c r="F21" s="106">
        <v>0.57361111111111096</v>
      </c>
      <c r="G21" s="107">
        <v>19</v>
      </c>
      <c r="H21" s="108"/>
      <c r="I21" s="108"/>
    </row>
    <row r="22" spans="1:9" ht="12.75">
      <c r="A22" s="104">
        <v>8</v>
      </c>
      <c r="B22" s="104">
        <v>112</v>
      </c>
      <c r="C22" s="104" t="s">
        <v>668</v>
      </c>
      <c r="D22" s="104" t="s">
        <v>39</v>
      </c>
      <c r="E22" s="105" t="s">
        <v>40</v>
      </c>
      <c r="F22" s="106">
        <v>0.58055555555555605</v>
      </c>
      <c r="G22" s="107">
        <v>18</v>
      </c>
      <c r="H22" s="108"/>
      <c r="I22" s="108"/>
    </row>
    <row r="23" spans="1:9" ht="12.75">
      <c r="A23" s="104">
        <v>9</v>
      </c>
      <c r="B23" s="104">
        <v>146</v>
      </c>
      <c r="C23" s="104" t="s">
        <v>669</v>
      </c>
      <c r="D23" s="104" t="s">
        <v>240</v>
      </c>
      <c r="E23" s="105" t="s">
        <v>241</v>
      </c>
      <c r="F23" s="106">
        <v>0.58125000000000004</v>
      </c>
      <c r="G23" s="107">
        <v>17</v>
      </c>
      <c r="H23" s="108"/>
      <c r="I23" s="108"/>
    </row>
    <row r="24" spans="1:9" ht="12.75">
      <c r="A24" s="104">
        <v>10</v>
      </c>
      <c r="B24" s="104">
        <v>157</v>
      </c>
      <c r="C24" s="104" t="s">
        <v>670</v>
      </c>
      <c r="D24" s="104" t="s">
        <v>39</v>
      </c>
      <c r="E24" s="105" t="s">
        <v>40</v>
      </c>
      <c r="F24" s="106">
        <v>0.58958333333333302</v>
      </c>
      <c r="G24" s="107">
        <v>16</v>
      </c>
      <c r="H24" s="108"/>
      <c r="I24" s="108"/>
    </row>
    <row r="25" spans="1:9" ht="12.75">
      <c r="A25" s="104">
        <v>11</v>
      </c>
      <c r="B25" s="104">
        <v>126</v>
      </c>
      <c r="C25" s="104" t="s">
        <v>671</v>
      </c>
      <c r="D25" s="104" t="s">
        <v>18</v>
      </c>
      <c r="E25" s="105" t="s">
        <v>19</v>
      </c>
      <c r="F25" s="106">
        <v>0.61180555555555605</v>
      </c>
      <c r="G25" s="107">
        <v>15</v>
      </c>
      <c r="H25" s="108"/>
      <c r="I25" s="108"/>
    </row>
    <row r="26" spans="1:9" ht="12.75">
      <c r="A26" s="104">
        <v>12</v>
      </c>
      <c r="B26" s="104">
        <v>150</v>
      </c>
      <c r="C26" s="104" t="s">
        <v>672</v>
      </c>
      <c r="D26" s="104" t="s">
        <v>87</v>
      </c>
      <c r="E26" s="105" t="s">
        <v>88</v>
      </c>
      <c r="F26" s="106">
        <v>0.625</v>
      </c>
      <c r="G26" s="107">
        <v>14</v>
      </c>
      <c r="H26" s="108"/>
      <c r="I26" s="108"/>
    </row>
    <row r="27" spans="1:9" ht="12.75">
      <c r="A27" s="104">
        <v>13</v>
      </c>
      <c r="B27" s="104">
        <v>138</v>
      </c>
      <c r="C27" s="104" t="s">
        <v>673</v>
      </c>
      <c r="D27" s="104" t="s">
        <v>18</v>
      </c>
      <c r="E27" s="105" t="s">
        <v>19</v>
      </c>
      <c r="F27" s="106">
        <v>0.63055555555555598</v>
      </c>
      <c r="G27" s="107">
        <v>13</v>
      </c>
      <c r="H27" s="108"/>
      <c r="I27" s="108"/>
    </row>
    <row r="28" spans="1:9" ht="12.75">
      <c r="A28" s="104">
        <v>14</v>
      </c>
      <c r="B28" s="104">
        <v>122</v>
      </c>
      <c r="C28" s="104" t="s">
        <v>674</v>
      </c>
      <c r="D28" s="104" t="s">
        <v>18</v>
      </c>
      <c r="E28" s="105" t="s">
        <v>19</v>
      </c>
      <c r="F28" s="106">
        <v>0.63819444444444495</v>
      </c>
      <c r="G28" s="107">
        <v>12</v>
      </c>
      <c r="H28" s="108"/>
      <c r="I28" s="108"/>
    </row>
    <row r="29" spans="1:9" ht="12.75">
      <c r="A29" s="104">
        <v>15</v>
      </c>
      <c r="B29" s="104">
        <v>134</v>
      </c>
      <c r="C29" s="104" t="s">
        <v>675</v>
      </c>
      <c r="D29" s="104" t="s">
        <v>18</v>
      </c>
      <c r="E29" s="105" t="s">
        <v>19</v>
      </c>
      <c r="F29" s="106">
        <v>0.65625</v>
      </c>
      <c r="G29" s="107">
        <v>11</v>
      </c>
      <c r="H29" s="108"/>
      <c r="I29" s="108"/>
    </row>
    <row r="30" spans="1:9" ht="12.75">
      <c r="A30" s="104">
        <v>16</v>
      </c>
      <c r="B30" s="104">
        <v>104</v>
      </c>
      <c r="C30" s="104" t="s">
        <v>676</v>
      </c>
      <c r="D30" s="104" t="s">
        <v>39</v>
      </c>
      <c r="E30" s="105" t="s">
        <v>40</v>
      </c>
      <c r="F30" s="106">
        <v>0.65763888888888899</v>
      </c>
      <c r="G30" s="107">
        <v>10</v>
      </c>
      <c r="H30" s="108"/>
      <c r="I30" s="108"/>
    </row>
    <row r="31" spans="1:9" ht="12.75">
      <c r="A31" s="104">
        <v>17</v>
      </c>
      <c r="B31" s="104">
        <v>155</v>
      </c>
      <c r="C31" s="104" t="s">
        <v>677</v>
      </c>
      <c r="D31" s="104" t="s">
        <v>68</v>
      </c>
      <c r="E31" s="105" t="s">
        <v>69</v>
      </c>
      <c r="F31" s="106">
        <v>0.85624999999999996</v>
      </c>
      <c r="G31" s="107">
        <v>9</v>
      </c>
      <c r="H31" s="108"/>
      <c r="I31" s="108"/>
    </row>
    <row r="33" spans="1:9">
      <c r="A33" s="26" t="s">
        <v>678</v>
      </c>
    </row>
    <row r="34" spans="1:9" ht="12.75">
      <c r="A34" s="54" t="s">
        <v>624</v>
      </c>
      <c r="B34" s="26" t="s">
        <v>655</v>
      </c>
      <c r="C34" s="26" t="s">
        <v>656</v>
      </c>
      <c r="D34" s="26" t="s">
        <v>10</v>
      </c>
      <c r="E34" s="26" t="s">
        <v>11</v>
      </c>
      <c r="F34" s="103" t="s">
        <v>8</v>
      </c>
      <c r="G34" s="26" t="s">
        <v>657</v>
      </c>
      <c r="H34" s="26"/>
      <c r="I34" s="26"/>
    </row>
    <row r="35" spans="1:9" ht="12.75">
      <c r="A35" s="104">
        <v>1</v>
      </c>
      <c r="B35" s="104">
        <v>116</v>
      </c>
      <c r="C35" s="104" t="s">
        <v>679</v>
      </c>
      <c r="D35" s="104" t="s">
        <v>24</v>
      </c>
      <c r="E35" s="105" t="s">
        <v>25</v>
      </c>
      <c r="F35" s="106">
        <v>0.59027777777777801</v>
      </c>
      <c r="G35" s="107">
        <v>25</v>
      </c>
      <c r="H35" s="108"/>
      <c r="I35" s="108"/>
    </row>
    <row r="36" spans="1:9" ht="12.75">
      <c r="A36" s="104">
        <v>2</v>
      </c>
      <c r="B36" s="104">
        <v>142</v>
      </c>
      <c r="C36" s="104" t="s">
        <v>680</v>
      </c>
      <c r="D36" s="104" t="s">
        <v>68</v>
      </c>
      <c r="E36" s="105" t="s">
        <v>69</v>
      </c>
      <c r="F36" s="106">
        <v>0.59097222222222201</v>
      </c>
      <c r="G36" s="107">
        <v>24</v>
      </c>
      <c r="H36" s="108"/>
      <c r="I36" s="108"/>
    </row>
    <row r="37" spans="1:9" ht="12.75">
      <c r="A37" s="104">
        <v>3</v>
      </c>
      <c r="B37" s="104">
        <v>139</v>
      </c>
      <c r="C37" s="104" t="s">
        <v>681</v>
      </c>
      <c r="D37" s="104" t="s">
        <v>18</v>
      </c>
      <c r="E37" s="105" t="s">
        <v>19</v>
      </c>
      <c r="F37" s="106">
        <v>0.593055555555556</v>
      </c>
      <c r="G37" s="107">
        <v>23</v>
      </c>
      <c r="H37" s="108"/>
      <c r="I37" s="108"/>
    </row>
    <row r="38" spans="1:9" ht="12.75">
      <c r="A38" s="104">
        <v>4</v>
      </c>
      <c r="B38" s="104">
        <v>137</v>
      </c>
      <c r="C38" s="104" t="s">
        <v>682</v>
      </c>
      <c r="D38" s="104" t="s">
        <v>18</v>
      </c>
      <c r="E38" s="105" t="s">
        <v>19</v>
      </c>
      <c r="F38" s="106">
        <v>0.62083333333333302</v>
      </c>
      <c r="G38" s="107">
        <v>22</v>
      </c>
      <c r="H38" s="108"/>
      <c r="I38" s="108"/>
    </row>
    <row r="39" spans="1:9" ht="12.75">
      <c r="A39" s="104">
        <v>5</v>
      </c>
      <c r="B39" s="104">
        <v>127</v>
      </c>
      <c r="C39" s="104" t="s">
        <v>683</v>
      </c>
      <c r="D39" s="104" t="s">
        <v>18</v>
      </c>
      <c r="E39" s="105" t="s">
        <v>19</v>
      </c>
      <c r="F39" s="106">
        <v>0.63263888888888897</v>
      </c>
      <c r="G39" s="107">
        <v>21</v>
      </c>
      <c r="H39" s="108"/>
      <c r="I39" s="108"/>
    </row>
    <row r="40" spans="1:9" ht="12.75">
      <c r="A40" s="104">
        <v>6</v>
      </c>
      <c r="B40" s="104">
        <v>145</v>
      </c>
      <c r="C40" s="104" t="s">
        <v>684</v>
      </c>
      <c r="D40" s="104" t="s">
        <v>68</v>
      </c>
      <c r="E40" s="105" t="s">
        <v>69</v>
      </c>
      <c r="F40" s="106">
        <v>0.65138888888888902</v>
      </c>
      <c r="G40" s="107">
        <v>20</v>
      </c>
      <c r="H40" s="108"/>
      <c r="I40" s="108"/>
    </row>
    <row r="41" spans="1:9" ht="12.75">
      <c r="A41" s="104">
        <v>7</v>
      </c>
      <c r="B41" s="104">
        <v>151</v>
      </c>
      <c r="C41" s="104" t="s">
        <v>685</v>
      </c>
      <c r="D41" s="104" t="s">
        <v>310</v>
      </c>
      <c r="E41" s="105" t="s">
        <v>661</v>
      </c>
      <c r="F41" s="106">
        <v>0.65416666666666701</v>
      </c>
      <c r="G41" s="107">
        <v>19</v>
      </c>
      <c r="H41" s="108"/>
      <c r="I41" s="108"/>
    </row>
    <row r="42" spans="1:9" ht="12.75">
      <c r="A42" s="104">
        <v>8</v>
      </c>
      <c r="B42" s="104">
        <v>144</v>
      </c>
      <c r="C42" s="104" t="s">
        <v>686</v>
      </c>
      <c r="D42" s="104" t="s">
        <v>68</v>
      </c>
      <c r="E42" s="105" t="s">
        <v>69</v>
      </c>
      <c r="F42" s="106">
        <v>0.66041666666666698</v>
      </c>
      <c r="G42" s="107">
        <v>18</v>
      </c>
      <c r="H42" s="108"/>
      <c r="I42" s="108"/>
    </row>
    <row r="43" spans="1:9" ht="12.75">
      <c r="A43" s="104">
        <v>9</v>
      </c>
      <c r="B43" s="104">
        <v>120</v>
      </c>
      <c r="C43" s="104" t="s">
        <v>687</v>
      </c>
      <c r="D43" s="104" t="s">
        <v>18</v>
      </c>
      <c r="E43" s="105" t="s">
        <v>19</v>
      </c>
      <c r="F43" s="106">
        <v>0.66805555555555596</v>
      </c>
      <c r="G43" s="107">
        <v>17</v>
      </c>
      <c r="H43" s="108"/>
      <c r="I43" s="108"/>
    </row>
    <row r="44" spans="1:9" ht="12.75">
      <c r="A44" s="104">
        <v>10</v>
      </c>
      <c r="B44" s="104">
        <v>153</v>
      </c>
      <c r="C44" s="104" t="s">
        <v>688</v>
      </c>
      <c r="D44" s="104" t="s">
        <v>39</v>
      </c>
      <c r="E44" s="105" t="s">
        <v>40</v>
      </c>
      <c r="F44" s="106">
        <v>0.68125000000000002</v>
      </c>
      <c r="G44" s="107">
        <v>16</v>
      </c>
      <c r="H44" s="108"/>
      <c r="I44" s="108"/>
    </row>
    <row r="45" spans="1:9" ht="12.75">
      <c r="A45" s="104">
        <v>11</v>
      </c>
      <c r="B45" s="104">
        <v>115</v>
      </c>
      <c r="C45" s="104" t="s">
        <v>689</v>
      </c>
      <c r="D45" s="104" t="s">
        <v>24</v>
      </c>
      <c r="E45" s="105" t="s">
        <v>25</v>
      </c>
      <c r="F45" s="106">
        <v>0.68611111111111101</v>
      </c>
      <c r="G45" s="107">
        <v>15</v>
      </c>
      <c r="H45" s="108"/>
      <c r="I45" s="108"/>
    </row>
    <row r="46" spans="1:9" ht="12.75">
      <c r="A46" s="104">
        <v>12</v>
      </c>
      <c r="B46" s="104">
        <v>103</v>
      </c>
      <c r="C46" s="104" t="s">
        <v>690</v>
      </c>
      <c r="D46" s="104" t="s">
        <v>87</v>
      </c>
      <c r="E46" s="105" t="s">
        <v>88</v>
      </c>
      <c r="F46" s="106">
        <v>0.69236111111111098</v>
      </c>
      <c r="G46" s="107">
        <v>14</v>
      </c>
      <c r="H46" s="108"/>
      <c r="I46" s="108"/>
    </row>
    <row r="48" spans="1:9">
      <c r="A48" s="26" t="s">
        <v>691</v>
      </c>
    </row>
    <row r="49" spans="1:9" ht="12.75">
      <c r="A49" s="54" t="s">
        <v>624</v>
      </c>
      <c r="B49" s="26" t="s">
        <v>655</v>
      </c>
      <c r="C49" s="26" t="s">
        <v>656</v>
      </c>
      <c r="D49" s="26" t="s">
        <v>10</v>
      </c>
      <c r="E49" s="26" t="s">
        <v>11</v>
      </c>
      <c r="F49" s="103" t="s">
        <v>8</v>
      </c>
      <c r="G49" s="26" t="s">
        <v>657</v>
      </c>
      <c r="H49" s="26"/>
      <c r="I49" s="26"/>
    </row>
    <row r="50" spans="1:9" ht="12.75">
      <c r="A50" s="104">
        <v>1</v>
      </c>
      <c r="B50" s="104">
        <v>141</v>
      </c>
      <c r="C50" s="104" t="s">
        <v>692</v>
      </c>
      <c r="D50" s="104" t="s">
        <v>68</v>
      </c>
      <c r="E50" s="105" t="s">
        <v>69</v>
      </c>
      <c r="F50" s="106">
        <v>0.53888888888888897</v>
      </c>
      <c r="G50" s="107">
        <v>20</v>
      </c>
      <c r="H50" s="108"/>
      <c r="I50" s="108"/>
    </row>
    <row r="51" spans="1:9" ht="12.75">
      <c r="A51" s="104">
        <v>2</v>
      </c>
      <c r="B51" s="104">
        <v>114</v>
      </c>
      <c r="C51" s="104" t="s">
        <v>693</v>
      </c>
      <c r="D51" s="104" t="s">
        <v>39</v>
      </c>
      <c r="E51" s="105" t="s">
        <v>40</v>
      </c>
      <c r="F51" s="106">
        <v>0.54444444444444495</v>
      </c>
      <c r="G51" s="107">
        <v>19</v>
      </c>
      <c r="H51" s="108"/>
      <c r="I51" s="108"/>
    </row>
    <row r="52" spans="1:9" ht="12.75">
      <c r="A52" s="104">
        <v>3</v>
      </c>
      <c r="B52" s="104">
        <v>106</v>
      </c>
      <c r="C52" s="104" t="s">
        <v>694</v>
      </c>
      <c r="D52" s="104" t="s">
        <v>39</v>
      </c>
      <c r="E52" s="105" t="s">
        <v>40</v>
      </c>
      <c r="F52" s="106">
        <v>0.56944444444444398</v>
      </c>
      <c r="G52" s="107">
        <v>18</v>
      </c>
      <c r="H52" s="108"/>
      <c r="I52" s="108"/>
    </row>
    <row r="53" spans="1:9" ht="12.75">
      <c r="A53" s="104">
        <v>4</v>
      </c>
      <c r="B53" s="104">
        <v>149</v>
      </c>
      <c r="C53" s="104" t="s">
        <v>695</v>
      </c>
      <c r="D53" s="104" t="s">
        <v>68</v>
      </c>
      <c r="E53" s="105" t="s">
        <v>69</v>
      </c>
      <c r="F53" s="106">
        <v>0.67708333333333304</v>
      </c>
      <c r="G53" s="107">
        <v>17</v>
      </c>
      <c r="H53" s="108"/>
      <c r="I53" s="108"/>
    </row>
    <row r="54" spans="1:9" ht="12.75">
      <c r="A54" s="104">
        <v>5</v>
      </c>
      <c r="B54" s="104">
        <v>117</v>
      </c>
      <c r="C54" s="104" t="s">
        <v>696</v>
      </c>
      <c r="D54" s="104" t="s">
        <v>24</v>
      </c>
      <c r="E54" s="105" t="s">
        <v>25</v>
      </c>
      <c r="F54" s="106">
        <v>0.69513888888888897</v>
      </c>
      <c r="G54" s="107">
        <v>16</v>
      </c>
      <c r="H54" s="108"/>
      <c r="I54" s="108"/>
    </row>
    <row r="56" spans="1:9">
      <c r="A56" s="26" t="s">
        <v>697</v>
      </c>
    </row>
    <row r="57" spans="1:9" ht="12.75">
      <c r="A57" s="54" t="s">
        <v>624</v>
      </c>
      <c r="B57" s="26" t="s">
        <v>655</v>
      </c>
      <c r="C57" s="26" t="s">
        <v>656</v>
      </c>
      <c r="D57" s="26" t="s">
        <v>10</v>
      </c>
      <c r="E57" s="26" t="s">
        <v>11</v>
      </c>
      <c r="F57" s="103" t="s">
        <v>8</v>
      </c>
      <c r="G57" s="26" t="s">
        <v>657</v>
      </c>
      <c r="H57" s="26"/>
      <c r="I57" s="26"/>
    </row>
    <row r="58" spans="1:9" ht="12.75">
      <c r="A58" s="104">
        <v>1</v>
      </c>
      <c r="B58" s="104">
        <v>111</v>
      </c>
      <c r="C58" s="104" t="s">
        <v>698</v>
      </c>
      <c r="D58" s="104" t="s">
        <v>39</v>
      </c>
      <c r="E58" s="105" t="s">
        <v>40</v>
      </c>
      <c r="F58" s="106">
        <v>0.56666666666666698</v>
      </c>
      <c r="G58" s="107">
        <v>20</v>
      </c>
      <c r="H58" s="108"/>
      <c r="I58" s="108"/>
    </row>
    <row r="59" spans="1:9" ht="12.75">
      <c r="A59" s="104">
        <v>2</v>
      </c>
      <c r="B59" s="104">
        <v>110</v>
      </c>
      <c r="C59" s="104" t="s">
        <v>699</v>
      </c>
      <c r="D59" s="104" t="s">
        <v>39</v>
      </c>
      <c r="E59" s="105" t="s">
        <v>40</v>
      </c>
      <c r="F59" s="106">
        <v>0.57152777777777797</v>
      </c>
      <c r="G59" s="107">
        <v>19</v>
      </c>
      <c r="H59" s="108"/>
      <c r="I59" s="108"/>
    </row>
    <row r="60" spans="1:9" ht="12.75">
      <c r="A60" s="104">
        <v>3</v>
      </c>
      <c r="B60" s="104">
        <v>129</v>
      </c>
      <c r="C60" s="104" t="s">
        <v>700</v>
      </c>
      <c r="D60" s="104" t="s">
        <v>18</v>
      </c>
      <c r="E60" s="105" t="s">
        <v>19</v>
      </c>
      <c r="F60" s="106">
        <v>0.58750000000000002</v>
      </c>
      <c r="G60" s="107">
        <v>18</v>
      </c>
      <c r="H60" s="108"/>
      <c r="I60" s="108"/>
    </row>
    <row r="61" spans="1:9" ht="12.75">
      <c r="A61" s="104">
        <v>4</v>
      </c>
      <c r="B61" s="104">
        <v>125</v>
      </c>
      <c r="C61" s="104" t="s">
        <v>701</v>
      </c>
      <c r="D61" s="104" t="s">
        <v>18</v>
      </c>
      <c r="E61" s="105" t="s">
        <v>19</v>
      </c>
      <c r="F61" s="106">
        <v>0.60069444444444398</v>
      </c>
      <c r="G61" s="107">
        <v>17</v>
      </c>
      <c r="H61" s="108"/>
      <c r="I61" s="108"/>
    </row>
    <row r="62" spans="1:9" ht="12.75">
      <c r="A62" s="104">
        <v>5</v>
      </c>
      <c r="B62" s="104">
        <v>154</v>
      </c>
      <c r="C62" s="104" t="s">
        <v>702</v>
      </c>
      <c r="D62" s="104" t="s">
        <v>39</v>
      </c>
      <c r="E62" s="105" t="s">
        <v>40</v>
      </c>
      <c r="F62" s="106">
        <v>0.72708333333333297</v>
      </c>
      <c r="G62" s="107">
        <v>16</v>
      </c>
      <c r="H62" s="108"/>
      <c r="I62" s="108"/>
    </row>
    <row r="63" spans="1:9" ht="12.75">
      <c r="A63" s="104">
        <v>6</v>
      </c>
      <c r="B63" s="104">
        <v>148</v>
      </c>
      <c r="C63" s="104" t="s">
        <v>703</v>
      </c>
      <c r="D63" s="104" t="s">
        <v>90</v>
      </c>
      <c r="E63" s="105" t="s">
        <v>91</v>
      </c>
      <c r="F63" s="106">
        <v>0.75416666666666698</v>
      </c>
      <c r="G63" s="107">
        <v>15</v>
      </c>
      <c r="H63" s="108"/>
      <c r="I63" s="108"/>
    </row>
    <row r="65" spans="1:9">
      <c r="A65" s="26" t="s">
        <v>704</v>
      </c>
    </row>
    <row r="66" spans="1:9" ht="12.75">
      <c r="A66" s="54" t="s">
        <v>624</v>
      </c>
      <c r="B66" s="26" t="s">
        <v>655</v>
      </c>
      <c r="C66" s="26" t="s">
        <v>656</v>
      </c>
      <c r="D66" s="26" t="s">
        <v>10</v>
      </c>
      <c r="E66" s="26" t="s">
        <v>11</v>
      </c>
      <c r="F66" s="103" t="s">
        <v>8</v>
      </c>
      <c r="G66" s="26" t="s">
        <v>657</v>
      </c>
      <c r="H66" s="26"/>
      <c r="I66" s="26"/>
    </row>
    <row r="67" spans="1:9" ht="12.75">
      <c r="A67" s="104">
        <v>1</v>
      </c>
      <c r="B67" s="104">
        <v>6</v>
      </c>
      <c r="C67" s="104" t="s">
        <v>705</v>
      </c>
      <c r="D67" s="104" t="s">
        <v>39</v>
      </c>
      <c r="E67" s="105" t="s">
        <v>40</v>
      </c>
      <c r="F67" s="106">
        <v>0.51180555555555596</v>
      </c>
      <c r="G67" s="107">
        <v>15</v>
      </c>
      <c r="H67" s="108"/>
      <c r="I67" s="108"/>
    </row>
    <row r="68" spans="1:9" ht="12.75">
      <c r="A68" s="104">
        <v>2</v>
      </c>
      <c r="B68" s="104">
        <v>26</v>
      </c>
      <c r="C68" s="104" t="s">
        <v>706</v>
      </c>
      <c r="D68" s="104" t="s">
        <v>240</v>
      </c>
      <c r="E68" s="105" t="s">
        <v>241</v>
      </c>
      <c r="F68" s="106">
        <v>0.51249999999999996</v>
      </c>
      <c r="G68" s="107">
        <v>14</v>
      </c>
      <c r="H68" s="108"/>
      <c r="I68" s="108"/>
    </row>
    <row r="69" spans="1:9" ht="12.75">
      <c r="A69" s="104">
        <v>3</v>
      </c>
      <c r="B69" s="104">
        <v>25</v>
      </c>
      <c r="C69" s="104" t="s">
        <v>707</v>
      </c>
      <c r="D69" s="104" t="s">
        <v>240</v>
      </c>
      <c r="E69" s="105" t="s">
        <v>241</v>
      </c>
      <c r="F69" s="106">
        <v>0.52361111111111103</v>
      </c>
      <c r="G69" s="107">
        <v>13</v>
      </c>
      <c r="H69" s="108"/>
      <c r="I69" s="108"/>
    </row>
    <row r="70" spans="1:9" ht="12.75">
      <c r="A70" s="104">
        <v>4</v>
      </c>
      <c r="B70" s="104">
        <v>19</v>
      </c>
      <c r="C70" s="104" t="s">
        <v>708</v>
      </c>
      <c r="D70" s="104" t="s">
        <v>18</v>
      </c>
      <c r="E70" s="105" t="s">
        <v>19</v>
      </c>
      <c r="F70" s="106">
        <v>0.625694444444444</v>
      </c>
      <c r="G70" s="107">
        <v>12</v>
      </c>
      <c r="H70" s="108"/>
      <c r="I70" s="108"/>
    </row>
    <row r="71" spans="1:9" ht="12.75">
      <c r="A71" s="104">
        <v>5</v>
      </c>
      <c r="B71" s="104">
        <v>11</v>
      </c>
      <c r="C71" s="104" t="s">
        <v>709</v>
      </c>
      <c r="D71" s="104" t="s">
        <v>24</v>
      </c>
      <c r="E71" s="105" t="s">
        <v>25</v>
      </c>
      <c r="F71" s="106">
        <v>0.66180555555555598</v>
      </c>
      <c r="G71" s="107">
        <v>11</v>
      </c>
      <c r="H71" s="108"/>
      <c r="I71" s="108"/>
    </row>
    <row r="72" spans="1:9" ht="12.75">
      <c r="A72" s="104">
        <v>6</v>
      </c>
      <c r="B72" s="104">
        <v>1</v>
      </c>
      <c r="C72" s="104" t="s">
        <v>710</v>
      </c>
      <c r="D72" s="104" t="s">
        <v>87</v>
      </c>
      <c r="E72" s="105" t="s">
        <v>88</v>
      </c>
      <c r="F72" s="106">
        <v>0.69166666666666698</v>
      </c>
      <c r="G72" s="107">
        <v>10</v>
      </c>
      <c r="H72" s="108"/>
      <c r="I72" s="108"/>
    </row>
    <row r="74" spans="1:9">
      <c r="A74" s="26" t="s">
        <v>711</v>
      </c>
    </row>
    <row r="75" spans="1:9" ht="12.75">
      <c r="A75" s="54" t="s">
        <v>624</v>
      </c>
      <c r="B75" s="26" t="s">
        <v>655</v>
      </c>
      <c r="C75" s="26" t="s">
        <v>656</v>
      </c>
      <c r="D75" s="26" t="s">
        <v>10</v>
      </c>
      <c r="E75" s="26" t="s">
        <v>11</v>
      </c>
      <c r="F75" s="103" t="s">
        <v>8</v>
      </c>
      <c r="G75" s="26" t="s">
        <v>657</v>
      </c>
      <c r="H75" s="26"/>
      <c r="I75" s="26"/>
    </row>
    <row r="76" spans="1:9" ht="12.75">
      <c r="A76" s="104">
        <v>1</v>
      </c>
      <c r="B76" s="104">
        <v>31</v>
      </c>
      <c r="C76" s="104" t="s">
        <v>712</v>
      </c>
      <c r="D76" s="104" t="s">
        <v>240</v>
      </c>
      <c r="E76" s="105" t="s">
        <v>241</v>
      </c>
      <c r="F76" s="106">
        <v>0.60833333333333295</v>
      </c>
      <c r="G76" s="107">
        <v>15</v>
      </c>
      <c r="H76" s="108"/>
      <c r="I76" s="108"/>
    </row>
    <row r="77" spans="1:9" ht="12.75">
      <c r="A77" s="104">
        <v>2</v>
      </c>
      <c r="B77" s="104">
        <v>4</v>
      </c>
      <c r="C77" s="104" t="s">
        <v>713</v>
      </c>
      <c r="D77" s="104" t="s">
        <v>39</v>
      </c>
      <c r="E77" s="105" t="s">
        <v>40</v>
      </c>
      <c r="F77" s="106">
        <v>0.68333333333333302</v>
      </c>
      <c r="G77" s="107">
        <v>14</v>
      </c>
      <c r="H77" s="108"/>
      <c r="I77" s="108"/>
    </row>
    <row r="78" spans="1:9" ht="12.75">
      <c r="A78" s="104">
        <v>3</v>
      </c>
      <c r="B78" s="104">
        <v>14</v>
      </c>
      <c r="C78" s="104" t="s">
        <v>714</v>
      </c>
      <c r="D78" s="104" t="s">
        <v>18</v>
      </c>
      <c r="E78" s="105" t="s">
        <v>19</v>
      </c>
      <c r="F78" s="106">
        <v>0.81597222222222199</v>
      </c>
      <c r="G78" s="107">
        <v>13</v>
      </c>
      <c r="H78" s="108"/>
      <c r="I78" s="108"/>
    </row>
    <row r="80" spans="1:9">
      <c r="A80" s="26" t="s">
        <v>715</v>
      </c>
    </row>
    <row r="81" spans="1:9" ht="12.75">
      <c r="A81" s="54" t="s">
        <v>624</v>
      </c>
      <c r="B81" s="26" t="s">
        <v>655</v>
      </c>
      <c r="C81" s="26" t="s">
        <v>656</v>
      </c>
      <c r="D81" s="26" t="s">
        <v>10</v>
      </c>
      <c r="E81" s="26" t="s">
        <v>11</v>
      </c>
      <c r="F81" s="103" t="s">
        <v>8</v>
      </c>
      <c r="G81" s="26" t="s">
        <v>657</v>
      </c>
      <c r="H81" s="26"/>
      <c r="I81" s="26"/>
    </row>
    <row r="82" spans="1:9" ht="12.75">
      <c r="A82" s="104">
        <v>1</v>
      </c>
      <c r="B82" s="104">
        <v>8</v>
      </c>
      <c r="C82" s="104" t="s">
        <v>716</v>
      </c>
      <c r="D82" s="104" t="s">
        <v>39</v>
      </c>
      <c r="E82" s="105" t="s">
        <v>40</v>
      </c>
      <c r="F82" s="106">
        <v>0.52083333333333304</v>
      </c>
      <c r="G82" s="107">
        <v>15</v>
      </c>
      <c r="H82" s="108"/>
      <c r="I82" s="108"/>
    </row>
    <row r="83" spans="1:9" ht="12.75">
      <c r="A83" s="104">
        <v>2</v>
      </c>
      <c r="B83" s="104">
        <v>23</v>
      </c>
      <c r="C83" s="104" t="s">
        <v>717</v>
      </c>
      <c r="D83" s="104" t="s">
        <v>18</v>
      </c>
      <c r="E83" s="105" t="s">
        <v>19</v>
      </c>
      <c r="F83" s="106">
        <v>0.58611111111111103</v>
      </c>
      <c r="G83" s="107">
        <v>14</v>
      </c>
      <c r="H83" s="108"/>
      <c r="I83" s="108"/>
    </row>
    <row r="85" spans="1:9">
      <c r="A85" s="26" t="s">
        <v>718</v>
      </c>
    </row>
    <row r="86" spans="1:9" ht="12.75">
      <c r="A86" s="54" t="s">
        <v>624</v>
      </c>
      <c r="B86" s="26" t="s">
        <v>655</v>
      </c>
      <c r="C86" s="26" t="s">
        <v>656</v>
      </c>
      <c r="D86" s="26" t="s">
        <v>10</v>
      </c>
      <c r="E86" s="26" t="s">
        <v>11</v>
      </c>
      <c r="F86" s="103" t="s">
        <v>8</v>
      </c>
      <c r="G86" s="26" t="s">
        <v>657</v>
      </c>
      <c r="H86" s="26"/>
      <c r="I86" s="26"/>
    </row>
    <row r="87" spans="1:9" ht="12.75">
      <c r="A87" s="104">
        <v>1</v>
      </c>
      <c r="B87" s="104">
        <v>29</v>
      </c>
      <c r="C87" s="104" t="s">
        <v>719</v>
      </c>
      <c r="D87" s="104" t="s">
        <v>58</v>
      </c>
      <c r="E87" s="105" t="s">
        <v>59</v>
      </c>
      <c r="F87" s="106">
        <v>0.53402777777777799</v>
      </c>
      <c r="G87" s="107">
        <v>15</v>
      </c>
      <c r="H87" s="108"/>
      <c r="I87" s="108"/>
    </row>
    <row r="88" spans="1:9" ht="12.75">
      <c r="A88" s="104">
        <v>2</v>
      </c>
      <c r="B88" s="104">
        <v>7</v>
      </c>
      <c r="C88" s="104" t="s">
        <v>720</v>
      </c>
      <c r="D88" s="104" t="s">
        <v>39</v>
      </c>
      <c r="E88" s="105" t="s">
        <v>40</v>
      </c>
      <c r="F88" s="106">
        <v>0.71388888888888902</v>
      </c>
      <c r="G88" s="107">
        <v>14</v>
      </c>
      <c r="H88" s="108"/>
      <c r="I88" s="108"/>
    </row>
  </sheetData>
  <pageMargins left="0.35433070866141736" right="0.15748031496062992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wksCumJunior">
    <tabColor rgb="FF92D050"/>
  </sheetPr>
  <dimension ref="A1:AR116"/>
  <sheetViews>
    <sheetView workbookViewId="0">
      <pane xSplit="2" ySplit="6" topLeftCell="C40" activePane="bottomRight" state="frozen"/>
      <selection pane="topRight" activeCell="C1" sqref="C1"/>
      <selection pane="bottomLeft" activeCell="A7" sqref="A7"/>
      <selection pane="bottomRight" activeCell="O3" sqref="O3"/>
    </sheetView>
  </sheetViews>
  <sheetFormatPr defaultColWidth="9.140625" defaultRowHeight="12.75" outlineLevelRow="1" outlineLevelCol="1"/>
  <cols>
    <col min="1" max="1" width="7.28515625" style="2" customWidth="1"/>
    <col min="2" max="2" width="22.5703125" style="2" customWidth="1"/>
    <col min="3" max="3" width="8.28515625" style="2" customWidth="1"/>
    <col min="4" max="10" width="7.140625" style="2" customWidth="1"/>
    <col min="11" max="12" width="8.140625" style="2" customWidth="1"/>
    <col min="13" max="13" width="10.42578125" style="2" hidden="1" customWidth="1" outlineLevel="1"/>
    <col min="14" max="14" width="9.140625" style="2" collapsed="1"/>
    <col min="15" max="17" width="9.140625" style="2" customWidth="1"/>
    <col min="18" max="19" width="10.85546875" style="2" customWidth="1"/>
    <col min="20" max="21" width="9.140625" style="2" customWidth="1"/>
    <col min="22" max="26" width="9.140625" style="2" hidden="1" customWidth="1" outlineLevel="1"/>
    <col min="27" max="27" width="9.140625" style="2" hidden="1" customWidth="1" outlineLevel="1" collapsed="1"/>
    <col min="28" max="42" width="9.140625" style="2" hidden="1" customWidth="1" outlineLevel="1"/>
    <col min="43" max="43" width="1.7109375" style="2" hidden="1" customWidth="1" outlineLevel="1"/>
    <col min="44" max="44" width="9.140625" style="2" collapsed="1"/>
    <col min="45" max="16384" width="9.140625" style="2"/>
  </cols>
  <sheetData>
    <row r="1" spans="1:43" hidden="1" outlineLevel="1">
      <c r="U1" s="28" t="s">
        <v>524</v>
      </c>
      <c r="V1" s="29" t="s">
        <v>525</v>
      </c>
      <c r="W1" s="27" t="str">
        <f>IF(ISBLANK(V1),"X",IF(AND(V1&lt;115,V1&gt;95),V1+1,V1))</f>
        <v xml:space="preserve">Formula to correct scores psoted </v>
      </c>
      <c r="X1" s="27" t="str">
        <f>IF(OR(X$6&gt;$C$5,X$6&gt;COUNT($D1:$I1)),"",LARGE($D1:$I1,X$6))</f>
        <v/>
      </c>
      <c r="Y1" s="27" t="str">
        <f>IF(OR(Y$6&gt;$C$5,Y$6&gt;COUNT($D1:$I1)),"",LARGE($D1:$I1,Y$6))</f>
        <v/>
      </c>
      <c r="Z1" s="27" t="str">
        <f>IF(OR(Z$6&gt;$C$5,Z$6&gt;COUNT($D1:$I1)),"",LARGE($D1:$I1,Z$6))</f>
        <v/>
      </c>
      <c r="AA1" s="27" t="str">
        <f>IF(OR(AA$6&gt;$C$5,AA$6&gt;COUNT($D1:$I1)),"",LARGE($D1:$I1,AA$6))</f>
        <v/>
      </c>
      <c r="AB1" s="1"/>
      <c r="AC1" s="1"/>
      <c r="AD1" s="1"/>
      <c r="AE1" s="1"/>
      <c r="AF1" s="1"/>
      <c r="AG1" s="1"/>
      <c r="AH1" s="1"/>
      <c r="AI1" s="27"/>
      <c r="AQ1" s="30"/>
    </row>
    <row r="2" spans="1:43" hidden="1" outlineLevel="1">
      <c r="A2" s="2" t="s">
        <v>526</v>
      </c>
      <c r="D2" s="28" t="s">
        <v>527</v>
      </c>
      <c r="E2" s="2" t="b">
        <f>SUM(E6:E6)&gt;0</f>
        <v>0</v>
      </c>
      <c r="I2" s="31" t="s">
        <v>721</v>
      </c>
      <c r="J2" s="32">
        <f>IFERROR(LARGE(D2:I2,1),0)+IF($C$5&gt;=2,IFERROR(LARGE(D2:I2,2),0),0)+IF($C$5&gt;=3,IFERROR(LARGE(D2:I2,3),0),0)+IF($C$5&gt;=4,IFERROR(LARGE(D2:I2,4),0),0)+IF($C$5&gt;=5,IFERROR(LARGE(D2:I2,5),0),0)+IF($C$5&gt;=6,IFERROR(LARGE(D2:I2,6),0),0)</f>
        <v>0</v>
      </c>
      <c r="K2" s="32"/>
      <c r="L2" s="32"/>
      <c r="M2" s="33">
        <f>J2+(ROW(J2)-ROW(J$6))/10000</f>
        <v>-4.0000000000000002E-4</v>
      </c>
      <c r="N2" s="32">
        <f>COUNT(D2:I2)</f>
        <v>0</v>
      </c>
      <c r="O2" s="32">
        <f ca="1">IF(AND(N2=1,OFFSET(C2,0,O$3)&gt;0),"Y",0)</f>
        <v>0</v>
      </c>
      <c r="P2" s="34">
        <v>0</v>
      </c>
      <c r="Q2" s="113">
        <f>1-(P2=P1)</f>
        <v>0</v>
      </c>
      <c r="R2" s="36">
        <f>IFERROR(LARGE(D2:I2,1),0)*1.001+IF($C$5&gt;=2,IFERROR(LARGE(D2:I2,2),0),0)*1.0001+IF($C$5&gt;=3,IFERROR(LARGE(D2:I2,3),0),0)*1.00001+IF($C$5&gt;=4,IFERROR(LARGE(D2:I2,4),0),0)*1.000001+IF($C$5&gt;=5,IFERROR(LARGE(D2:I2,5),0),0)*1.0000001+IF($C$5&gt;=6,IFERROR(LARGE(D2:I2,6),0),0)*1.00000001</f>
        <v>0</v>
      </c>
      <c r="S2" s="36">
        <f>J2+V2/1000+IF($C$5&gt;=2,W2/10000,0)+IF($C$5&gt;=3,X2/100000,0)+IF($C$5&gt;=4,Y2/1000000,0)+IF($C$5&gt;=5,Z2/10000000,0)+IF($C$5&gt;=6,AA2/100000000,0)</f>
        <v>0</v>
      </c>
      <c r="T2" s="35">
        <f t="shared" ref="T2" si="0">1-(R2=S2)</f>
        <v>0</v>
      </c>
      <c r="U2" s="35">
        <f>M2+V2/1000+W2/10000+X2/100000+Y2/1000000+Z2/10000000+AA2/100000000</f>
        <v>-4.0000000000000002E-4</v>
      </c>
      <c r="V2" s="35"/>
      <c r="W2" s="27"/>
      <c r="X2" s="27"/>
      <c r="Y2" s="27"/>
      <c r="Z2" s="27"/>
      <c r="AB2" s="31" t="s">
        <v>722</v>
      </c>
      <c r="AC2" s="37" t="e">
        <v>#N/A</v>
      </c>
      <c r="AD2" s="37" t="e">
        <f>IF($AC2="Query O/S",AN2,0)</f>
        <v>#N/A</v>
      </c>
      <c r="AE2" s="37" t="e">
        <f>IF($AC2="Query O/S",AO2,0)</f>
        <v>#N/A</v>
      </c>
      <c r="AF2" s="37" t="e">
        <f>IF($AC2="Query O/S",AP2,0)</f>
        <v>#N/A</v>
      </c>
      <c r="AG2" s="38"/>
      <c r="AH2" s="39"/>
      <c r="AI2" s="40">
        <f>MAX(D2:I2)</f>
        <v>0</v>
      </c>
      <c r="AJ2" s="32">
        <f>(IFERROR(LARGE(D2:I2,1),0)+IF($AJ$3&gt;=2,IFERROR(LARGE(D2:I2,2),0),0)+IF($AJ$3&gt;=3,IFERROR(LARGE(D2:I2,3),0),0)+IF($AJ$3&gt;=4,IFERROR(LARGE(D2:I2,4),0),0)+IF($AJ$3&gt;=5,IFERROR(LARGE(D2:I2,5),0),0)+IF($AJ$3&gt;=6,IFERROR(LARGE(D2:I2,6),0),0)+AI2)</f>
        <v>0</v>
      </c>
      <c r="AK2" s="41" t="e">
        <f t="shared" ref="AK2:AM2" si="1">IF(AND($AC2="Query O/s",AN2&lt;&gt;""),AN2,"-")</f>
        <v>#N/A</v>
      </c>
      <c r="AL2" s="41" t="e">
        <f t="shared" si="1"/>
        <v>#N/A</v>
      </c>
      <c r="AM2" s="41" t="e">
        <f t="shared" si="1"/>
        <v>#N/A</v>
      </c>
      <c r="AQ2" s="30"/>
    </row>
    <row r="3" spans="1:43" hidden="1" outlineLevel="1">
      <c r="D3" s="28"/>
      <c r="I3" s="31"/>
      <c r="J3" s="27"/>
      <c r="K3" s="27"/>
      <c r="L3" s="27"/>
      <c r="M3" s="42"/>
      <c r="N3" s="27" t="s">
        <v>530</v>
      </c>
      <c r="O3" s="43">
        <v>1</v>
      </c>
      <c r="P3" s="44" t="s">
        <v>723</v>
      </c>
      <c r="Q3" s="45" t="s">
        <v>532</v>
      </c>
      <c r="T3" s="45" t="s">
        <v>533</v>
      </c>
      <c r="V3" s="29"/>
      <c r="W3" s="27"/>
      <c r="X3" s="27"/>
      <c r="Y3" s="27"/>
      <c r="Z3" s="27"/>
      <c r="AI3" s="1" t="s">
        <v>534</v>
      </c>
      <c r="AJ3" s="3">
        <f>$C$5-1</f>
        <v>2</v>
      </c>
      <c r="AN3" s="1" t="s">
        <v>535</v>
      </c>
      <c r="AQ3" s="30"/>
    </row>
    <row r="4" spans="1:43" s="15" customFormat="1" ht="38.25" customHeight="1" collapsed="1" thickBot="1">
      <c r="A4" s="15" t="s">
        <v>759</v>
      </c>
      <c r="Q4" s="47">
        <f>SUM(Q7:Q272)</f>
        <v>0</v>
      </c>
      <c r="T4" s="47">
        <f>SUM(T7:T272)</f>
        <v>0</v>
      </c>
      <c r="U4" s="44" t="s">
        <v>724</v>
      </c>
      <c r="AB4" s="27"/>
      <c r="AC4" s="27"/>
      <c r="AD4" s="27"/>
      <c r="AE4" s="27"/>
      <c r="AF4" s="27"/>
      <c r="AG4" s="27"/>
      <c r="AH4" s="27"/>
      <c r="AI4" s="27"/>
      <c r="AJ4" s="44" t="s">
        <v>725</v>
      </c>
      <c r="AK4" s="27"/>
      <c r="AL4" s="27"/>
      <c r="AM4" s="27"/>
      <c r="AN4" s="27"/>
      <c r="AO4" s="27"/>
      <c r="AP4" s="27"/>
      <c r="AQ4" s="48" t="s">
        <v>726</v>
      </c>
    </row>
    <row r="5" spans="1:43" s="26" customFormat="1">
      <c r="A5" s="26" t="s">
        <v>539</v>
      </c>
      <c r="C5" s="49">
        <v>3</v>
      </c>
      <c r="J5" s="50" t="str">
        <f>"Total is best " &amp;C5&amp;" races"</f>
        <v>Total is best 3 races</v>
      </c>
      <c r="R5" s="51" t="s">
        <v>541</v>
      </c>
      <c r="S5" s="51"/>
      <c r="T5" s="51"/>
      <c r="U5" s="31"/>
      <c r="V5" s="26" t="s">
        <v>542</v>
      </c>
      <c r="AB5" s="2"/>
      <c r="AC5" s="2"/>
      <c r="AD5" s="26" t="s">
        <v>543</v>
      </c>
      <c r="AG5" s="26" t="s">
        <v>544</v>
      </c>
      <c r="AH5" s="2"/>
      <c r="AK5" s="26" t="s">
        <v>545</v>
      </c>
      <c r="AN5" s="44" t="s">
        <v>727</v>
      </c>
      <c r="AQ5" s="52"/>
    </row>
    <row r="6" spans="1:43" s="26" customFormat="1" ht="36.75" customHeight="1">
      <c r="A6" s="26" t="s">
        <v>547</v>
      </c>
      <c r="B6" s="26" t="s">
        <v>549</v>
      </c>
      <c r="C6" s="54" t="s">
        <v>550</v>
      </c>
      <c r="D6" s="90" t="s">
        <v>551</v>
      </c>
      <c r="E6" s="90" t="s">
        <v>552</v>
      </c>
      <c r="F6" s="90" t="s">
        <v>553</v>
      </c>
      <c r="G6" s="90" t="s">
        <v>554</v>
      </c>
      <c r="H6" s="90" t="s">
        <v>555</v>
      </c>
      <c r="I6" s="90" t="s">
        <v>556</v>
      </c>
      <c r="J6" s="90" t="s">
        <v>557</v>
      </c>
      <c r="K6" s="114"/>
      <c r="L6" s="114" t="s">
        <v>559</v>
      </c>
      <c r="M6" s="56" t="s">
        <v>560</v>
      </c>
      <c r="N6" s="115" t="s">
        <v>561</v>
      </c>
      <c r="O6" s="114" t="s">
        <v>562</v>
      </c>
      <c r="P6" s="54" t="s">
        <v>563</v>
      </c>
      <c r="Q6" s="57" t="s">
        <v>532</v>
      </c>
      <c r="R6" s="20" t="s">
        <v>564</v>
      </c>
      <c r="S6" s="57" t="s">
        <v>565</v>
      </c>
      <c r="T6" s="57" t="s">
        <v>566</v>
      </c>
      <c r="U6" s="115" t="s">
        <v>728</v>
      </c>
      <c r="V6" s="90">
        <v>1</v>
      </c>
      <c r="W6" s="90">
        <v>2</v>
      </c>
      <c r="X6" s="90">
        <v>3</v>
      </c>
      <c r="Y6" s="90">
        <v>4</v>
      </c>
      <c r="Z6" s="90">
        <v>5</v>
      </c>
      <c r="AA6" s="90">
        <v>6</v>
      </c>
      <c r="AC6" s="58" t="s">
        <v>568</v>
      </c>
      <c r="AD6" s="22" t="s">
        <v>569</v>
      </c>
      <c r="AE6" s="22" t="s">
        <v>570</v>
      </c>
      <c r="AF6" s="22" t="s">
        <v>571</v>
      </c>
      <c r="AG6" s="58" t="s">
        <v>729</v>
      </c>
      <c r="AH6" s="58" t="s">
        <v>573</v>
      </c>
      <c r="AI6" s="22" t="s">
        <v>574</v>
      </c>
      <c r="AJ6" s="22" t="s">
        <v>575</v>
      </c>
      <c r="AK6" s="22" t="s">
        <v>569</v>
      </c>
      <c r="AL6" s="22" t="s">
        <v>570</v>
      </c>
      <c r="AM6" s="22" t="s">
        <v>571</v>
      </c>
      <c r="AN6" s="22" t="s">
        <v>569</v>
      </c>
      <c r="AO6" s="22" t="s">
        <v>570</v>
      </c>
      <c r="AP6" s="22" t="s">
        <v>571</v>
      </c>
      <c r="AQ6" s="52"/>
    </row>
    <row r="7" spans="1:43" ht="15">
      <c r="A7" s="26" t="s">
        <v>659</v>
      </c>
      <c r="D7" s="32"/>
      <c r="E7" s="32"/>
      <c r="F7" s="116"/>
      <c r="G7" s="32"/>
      <c r="H7" s="32"/>
      <c r="I7" s="32"/>
      <c r="J7" s="32"/>
      <c r="K7" s="32"/>
      <c r="L7" s="32"/>
      <c r="M7" s="32"/>
      <c r="N7" s="32"/>
      <c r="O7" s="32"/>
      <c r="P7" s="90" t="str">
        <f>A7</f>
        <v>U11B</v>
      </c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G7" s="1"/>
      <c r="AH7" s="1"/>
      <c r="AI7" s="25"/>
      <c r="AJ7" s="25"/>
      <c r="AK7" s="25"/>
      <c r="AL7" s="25"/>
      <c r="AM7" s="25"/>
      <c r="AN7" s="25">
        <v>75</v>
      </c>
      <c r="AO7" s="25">
        <v>71</v>
      </c>
      <c r="AP7" s="25">
        <v>68</v>
      </c>
      <c r="AQ7" s="52"/>
    </row>
    <row r="8" spans="1:43" ht="15">
      <c r="A8" s="1">
        <v>1</v>
      </c>
      <c r="B8" s="1" t="s">
        <v>660</v>
      </c>
      <c r="C8" s="1" t="s">
        <v>661</v>
      </c>
      <c r="D8" s="35">
        <v>25</v>
      </c>
      <c r="E8" s="32"/>
      <c r="F8" s="116"/>
      <c r="G8" s="32"/>
      <c r="H8" s="32"/>
      <c r="I8" s="32"/>
      <c r="J8" s="32">
        <f t="shared" ref="J8:J24" si="2">IFERROR(LARGE(D8:I8,1),0)+IF($C$5&gt;=2,IFERROR(LARGE(D8:I8,2),0),0)+IF($C$5&gt;=3,IFERROR(LARGE(D8:I8,3),0),0)+IF($C$5&gt;=4,IFERROR(LARGE(D8:I8,4),0),0)+IF($C$5&gt;=5,IFERROR(LARGE(D8:I8,5),0),0)+IF($C$5&gt;=6,IFERROR(LARGE(D8:I8,6),0),0)</f>
        <v>25</v>
      </c>
      <c r="K8" s="32"/>
      <c r="L8" s="32" t="s">
        <v>730</v>
      </c>
      <c r="M8" s="33">
        <f t="shared" ref="M8:M24" si="3">J8+(ROW(J8)-ROW(J$6))/10000</f>
        <v>25.0002</v>
      </c>
      <c r="N8" s="32">
        <f t="shared" ref="N8:N24" si="4">COUNT(D8:I8)</f>
        <v>1</v>
      </c>
      <c r="O8" s="32" t="str">
        <f t="shared" ref="O8:O24" ca="1" si="5">IF(AND(N8=1,OFFSET(C8,0,O$3)&gt;0),"Y",0)</f>
        <v>Y</v>
      </c>
      <c r="P8" s="34" t="s">
        <v>659</v>
      </c>
      <c r="Q8" s="113">
        <f t="shared" ref="Q8:Q24" si="6">1-(P8=P7)</f>
        <v>0</v>
      </c>
      <c r="R8" s="36">
        <f t="shared" ref="R8:R24" si="7">IFERROR(LARGE(D8:I8,1),0)*1.001+IF($C$5&gt;=2,IFERROR(LARGE(D8:I8,2),0),0)*1.0001+IF($C$5&gt;=3,IFERROR(LARGE(D8:I8,3),0),0)*1.00001+IF($C$5&gt;=4,IFERROR(LARGE(D8:I8,4),0),0)*1.000001+IF($C$5&gt;=5,IFERROR(LARGE(D8:I8,5),0),0)*1.0000001+IF($C$5&gt;=6,IFERROR(LARGE(D8:I8,6),0),0)*1.00000001</f>
        <v>25.024999999999999</v>
      </c>
      <c r="S8" s="36">
        <f t="shared" ref="S8:S24" si="8">J8+V8/1000+IF($C$5&gt;=2,W8/10000,0)+IF($C$5&gt;=3,X8/100000,0)+IF($C$5&gt;=4,Y8/1000000,0)+IF($C$5&gt;=5,Z8/10000000,0)+IF($C$5&gt;=6,AA8/100000000,0)</f>
        <v>25.024999999999999</v>
      </c>
      <c r="T8" s="35">
        <f t="shared" ref="T8:T24" si="9">1-(R8=S8)</f>
        <v>0</v>
      </c>
      <c r="U8" s="35">
        <f t="shared" ref="U8:U24" si="10">M8+V8/1000+W8/10000+X8/100000+Y8/1000000+Z8/10000000+AA8/100000000</f>
        <v>25.025199999999998</v>
      </c>
      <c r="V8" s="35">
        <v>25</v>
      </c>
      <c r="W8" s="32"/>
      <c r="X8" s="116"/>
      <c r="Y8" s="32"/>
      <c r="Z8" s="32"/>
      <c r="AA8" s="32"/>
      <c r="AG8" s="1"/>
      <c r="AH8" s="1"/>
      <c r="AI8" s="25"/>
      <c r="AJ8" s="25"/>
      <c r="AK8" s="25"/>
      <c r="AL8" s="25"/>
      <c r="AM8" s="25"/>
      <c r="AN8" s="25"/>
      <c r="AO8" s="25"/>
      <c r="AP8" s="25"/>
      <c r="AQ8" s="52"/>
    </row>
    <row r="9" spans="1:43" ht="15">
      <c r="A9" s="1">
        <v>2</v>
      </c>
      <c r="B9" s="1" t="s">
        <v>662</v>
      </c>
      <c r="C9" s="1" t="s">
        <v>25</v>
      </c>
      <c r="D9" s="35">
        <v>24</v>
      </c>
      <c r="E9" s="32"/>
      <c r="F9" s="116"/>
      <c r="G9" s="32"/>
      <c r="H9" s="32"/>
      <c r="I9" s="32"/>
      <c r="J9" s="32">
        <f t="shared" si="2"/>
        <v>24</v>
      </c>
      <c r="K9" s="32"/>
      <c r="L9" s="32" t="s">
        <v>731</v>
      </c>
      <c r="M9" s="33">
        <f t="shared" si="3"/>
        <v>24.000299999999999</v>
      </c>
      <c r="N9" s="32">
        <f t="shared" si="4"/>
        <v>1</v>
      </c>
      <c r="O9" s="32" t="str">
        <f t="shared" ca="1" si="5"/>
        <v>Y</v>
      </c>
      <c r="P9" s="34" t="s">
        <v>659</v>
      </c>
      <c r="Q9" s="113">
        <f t="shared" si="6"/>
        <v>0</v>
      </c>
      <c r="R9" s="36">
        <f t="shared" si="7"/>
        <v>24.023999999999997</v>
      </c>
      <c r="S9" s="36">
        <f t="shared" si="8"/>
        <v>24.024000000000001</v>
      </c>
      <c r="T9" s="35">
        <f t="shared" si="9"/>
        <v>0</v>
      </c>
      <c r="U9" s="35">
        <f t="shared" si="10"/>
        <v>24.0243</v>
      </c>
      <c r="V9" s="35">
        <v>24</v>
      </c>
      <c r="W9" s="32"/>
      <c r="X9" s="116"/>
      <c r="Y9" s="32"/>
      <c r="Z9" s="32"/>
      <c r="AA9" s="32"/>
      <c r="AG9" s="1"/>
      <c r="AH9" s="1"/>
      <c r="AI9" s="25"/>
      <c r="AJ9" s="25"/>
      <c r="AK9" s="25"/>
      <c r="AL9" s="25"/>
      <c r="AM9" s="25"/>
      <c r="AN9" s="25"/>
      <c r="AO9" s="25"/>
      <c r="AP9" s="25"/>
      <c r="AQ9" s="52"/>
    </row>
    <row r="10" spans="1:43" ht="15">
      <c r="A10" s="1">
        <v>3</v>
      </c>
      <c r="B10" s="1" t="s">
        <v>663</v>
      </c>
      <c r="C10" s="1" t="s">
        <v>40</v>
      </c>
      <c r="D10" s="35">
        <v>23</v>
      </c>
      <c r="E10" s="32"/>
      <c r="F10" s="116"/>
      <c r="G10" s="32"/>
      <c r="H10" s="32"/>
      <c r="I10" s="32"/>
      <c r="J10" s="32">
        <f t="shared" si="2"/>
        <v>23</v>
      </c>
      <c r="K10" s="32"/>
      <c r="L10" s="32" t="s">
        <v>732</v>
      </c>
      <c r="M10" s="33">
        <f t="shared" si="3"/>
        <v>23.000399999999999</v>
      </c>
      <c r="N10" s="32">
        <f t="shared" si="4"/>
        <v>1</v>
      </c>
      <c r="O10" s="32" t="str">
        <f t="shared" ca="1" si="5"/>
        <v>Y</v>
      </c>
      <c r="P10" s="34" t="s">
        <v>659</v>
      </c>
      <c r="Q10" s="113">
        <f t="shared" si="6"/>
        <v>0</v>
      </c>
      <c r="R10" s="36">
        <f t="shared" si="7"/>
        <v>23.022999999999996</v>
      </c>
      <c r="S10" s="36">
        <f t="shared" si="8"/>
        <v>23.023</v>
      </c>
      <c r="T10" s="35">
        <f t="shared" si="9"/>
        <v>0</v>
      </c>
      <c r="U10" s="35">
        <f t="shared" si="10"/>
        <v>23.023399999999999</v>
      </c>
      <c r="V10" s="35">
        <v>23</v>
      </c>
      <c r="W10" s="32"/>
      <c r="X10" s="116"/>
      <c r="Y10" s="32"/>
      <c r="Z10" s="32"/>
      <c r="AA10" s="32"/>
      <c r="AG10" s="1"/>
      <c r="AH10" s="1"/>
      <c r="AI10" s="25"/>
      <c r="AJ10" s="25"/>
      <c r="AK10" s="25"/>
      <c r="AL10" s="25"/>
      <c r="AM10" s="25"/>
      <c r="AN10" s="25"/>
      <c r="AO10" s="25"/>
      <c r="AP10" s="25"/>
      <c r="AQ10" s="52"/>
    </row>
    <row r="11" spans="1:43" ht="15">
      <c r="A11" s="1">
        <v>4</v>
      </c>
      <c r="B11" s="1" t="s">
        <v>664</v>
      </c>
      <c r="C11" s="1" t="s">
        <v>69</v>
      </c>
      <c r="D11" s="35">
        <v>22</v>
      </c>
      <c r="E11" s="32"/>
      <c r="F11" s="116"/>
      <c r="G11" s="32"/>
      <c r="H11" s="32"/>
      <c r="I11" s="32"/>
      <c r="J11" s="32">
        <f t="shared" si="2"/>
        <v>22</v>
      </c>
      <c r="K11" s="32"/>
      <c r="L11" s="32"/>
      <c r="M11" s="33">
        <f t="shared" si="3"/>
        <v>22.000499999999999</v>
      </c>
      <c r="N11" s="32">
        <f t="shared" si="4"/>
        <v>1</v>
      </c>
      <c r="O11" s="32" t="str">
        <f t="shared" ca="1" si="5"/>
        <v>Y</v>
      </c>
      <c r="P11" s="34" t="s">
        <v>659</v>
      </c>
      <c r="Q11" s="113">
        <f t="shared" si="6"/>
        <v>0</v>
      </c>
      <c r="R11" s="36">
        <f t="shared" si="7"/>
        <v>22.021999999999998</v>
      </c>
      <c r="S11" s="36">
        <f t="shared" si="8"/>
        <v>22.021999999999998</v>
      </c>
      <c r="T11" s="35">
        <f t="shared" si="9"/>
        <v>0</v>
      </c>
      <c r="U11" s="35">
        <f t="shared" si="10"/>
        <v>22.022499999999997</v>
      </c>
      <c r="V11" s="35">
        <v>22</v>
      </c>
      <c r="W11" s="32"/>
      <c r="X11" s="116"/>
      <c r="Y11" s="32"/>
      <c r="Z11" s="32"/>
      <c r="AA11" s="32"/>
      <c r="AG11" s="1"/>
      <c r="AH11" s="1"/>
      <c r="AI11" s="25"/>
      <c r="AJ11" s="25"/>
      <c r="AK11" s="25"/>
      <c r="AL11" s="25"/>
      <c r="AM11" s="25"/>
      <c r="AN11" s="25"/>
      <c r="AO11" s="25"/>
      <c r="AP11" s="25"/>
      <c r="AQ11" s="52"/>
    </row>
    <row r="12" spans="1:43" ht="15">
      <c r="A12" s="1">
        <v>5</v>
      </c>
      <c r="B12" s="1" t="s">
        <v>665</v>
      </c>
      <c r="C12" s="1" t="s">
        <v>25</v>
      </c>
      <c r="D12" s="35">
        <v>21</v>
      </c>
      <c r="E12" s="32"/>
      <c r="F12" s="116"/>
      <c r="G12" s="32"/>
      <c r="H12" s="32"/>
      <c r="I12" s="32"/>
      <c r="J12" s="32">
        <f t="shared" si="2"/>
        <v>21</v>
      </c>
      <c r="K12" s="32"/>
      <c r="L12" s="32"/>
      <c r="M12" s="33">
        <f t="shared" si="3"/>
        <v>21.000599999999999</v>
      </c>
      <c r="N12" s="32">
        <f t="shared" si="4"/>
        <v>1</v>
      </c>
      <c r="O12" s="32" t="str">
        <f t="shared" ca="1" si="5"/>
        <v>Y</v>
      </c>
      <c r="P12" s="34" t="s">
        <v>659</v>
      </c>
      <c r="Q12" s="113">
        <f t="shared" si="6"/>
        <v>0</v>
      </c>
      <c r="R12" s="36">
        <f t="shared" si="7"/>
        <v>21.020999999999997</v>
      </c>
      <c r="S12" s="36">
        <f t="shared" si="8"/>
        <v>21.021000000000001</v>
      </c>
      <c r="T12" s="35">
        <f t="shared" si="9"/>
        <v>0</v>
      </c>
      <c r="U12" s="35">
        <f t="shared" si="10"/>
        <v>21.021599999999999</v>
      </c>
      <c r="V12" s="35">
        <v>21</v>
      </c>
      <c r="W12" s="32"/>
      <c r="X12" s="116"/>
      <c r="Y12" s="32"/>
      <c r="Z12" s="32"/>
      <c r="AA12" s="32"/>
      <c r="AG12" s="1"/>
      <c r="AH12" s="1"/>
      <c r="AI12" s="25"/>
      <c r="AJ12" s="25"/>
      <c r="AK12" s="25"/>
      <c r="AL12" s="25"/>
      <c r="AM12" s="25"/>
      <c r="AN12" s="25"/>
      <c r="AO12" s="25"/>
      <c r="AP12" s="25"/>
      <c r="AQ12" s="52"/>
    </row>
    <row r="13" spans="1:43" ht="15">
      <c r="A13" s="1">
        <v>6</v>
      </c>
      <c r="B13" s="1" t="s">
        <v>666</v>
      </c>
      <c r="C13" s="1" t="s">
        <v>241</v>
      </c>
      <c r="D13" s="35">
        <v>20</v>
      </c>
      <c r="E13" s="32"/>
      <c r="F13" s="116"/>
      <c r="G13" s="32"/>
      <c r="H13" s="32"/>
      <c r="I13" s="32"/>
      <c r="J13" s="32">
        <f t="shared" si="2"/>
        <v>20</v>
      </c>
      <c r="K13" s="32"/>
      <c r="L13" s="32"/>
      <c r="M13" s="33">
        <f t="shared" si="3"/>
        <v>20.000699999999998</v>
      </c>
      <c r="N13" s="32">
        <f t="shared" si="4"/>
        <v>1</v>
      </c>
      <c r="O13" s="32" t="str">
        <f t="shared" ca="1" si="5"/>
        <v>Y</v>
      </c>
      <c r="P13" s="34" t="s">
        <v>659</v>
      </c>
      <c r="Q13" s="113">
        <f t="shared" si="6"/>
        <v>0</v>
      </c>
      <c r="R13" s="36">
        <f t="shared" si="7"/>
        <v>20.019999999999996</v>
      </c>
      <c r="S13" s="36">
        <f t="shared" si="8"/>
        <v>20.02</v>
      </c>
      <c r="T13" s="35">
        <f t="shared" si="9"/>
        <v>0</v>
      </c>
      <c r="U13" s="35">
        <f t="shared" si="10"/>
        <v>20.020699999999998</v>
      </c>
      <c r="V13" s="35">
        <v>20</v>
      </c>
      <c r="W13" s="32"/>
      <c r="X13" s="116"/>
      <c r="Y13" s="32"/>
      <c r="Z13" s="32"/>
      <c r="AA13" s="32"/>
      <c r="AG13" s="1"/>
      <c r="AH13" s="1"/>
      <c r="AI13" s="25"/>
      <c r="AJ13" s="25"/>
      <c r="AK13" s="25"/>
      <c r="AL13" s="25"/>
      <c r="AM13" s="25"/>
      <c r="AN13" s="25"/>
      <c r="AO13" s="25"/>
      <c r="AP13" s="25"/>
      <c r="AQ13" s="52"/>
    </row>
    <row r="14" spans="1:43" ht="15">
      <c r="A14" s="1">
        <v>7</v>
      </c>
      <c r="B14" s="1" t="s">
        <v>667</v>
      </c>
      <c r="C14" s="1" t="s">
        <v>19</v>
      </c>
      <c r="D14" s="35">
        <v>19</v>
      </c>
      <c r="E14" s="32"/>
      <c r="F14" s="116"/>
      <c r="G14" s="32"/>
      <c r="H14" s="32"/>
      <c r="I14" s="32"/>
      <c r="J14" s="32">
        <f t="shared" si="2"/>
        <v>19</v>
      </c>
      <c r="K14" s="32"/>
      <c r="L14" s="32"/>
      <c r="M14" s="33">
        <f t="shared" si="3"/>
        <v>19.000800000000002</v>
      </c>
      <c r="N14" s="32">
        <f t="shared" si="4"/>
        <v>1</v>
      </c>
      <c r="O14" s="32" t="str">
        <f t="shared" ca="1" si="5"/>
        <v>Y</v>
      </c>
      <c r="P14" s="34" t="s">
        <v>659</v>
      </c>
      <c r="Q14" s="113">
        <f t="shared" si="6"/>
        <v>0</v>
      </c>
      <c r="R14" s="36">
        <f t="shared" si="7"/>
        <v>19.018999999999998</v>
      </c>
      <c r="S14" s="36">
        <f t="shared" si="8"/>
        <v>19.018999999999998</v>
      </c>
      <c r="T14" s="35">
        <f t="shared" si="9"/>
        <v>0</v>
      </c>
      <c r="U14" s="35">
        <f t="shared" si="10"/>
        <v>19.0198</v>
      </c>
      <c r="V14" s="35">
        <v>19</v>
      </c>
      <c r="W14" s="32"/>
      <c r="X14" s="116"/>
      <c r="Y14" s="32"/>
      <c r="Z14" s="32"/>
      <c r="AA14" s="32"/>
      <c r="AG14" s="1"/>
      <c r="AH14" s="1"/>
      <c r="AI14" s="25"/>
      <c r="AJ14" s="25"/>
      <c r="AK14" s="25"/>
      <c r="AL14" s="25"/>
      <c r="AM14" s="25"/>
      <c r="AN14" s="25"/>
      <c r="AO14" s="25"/>
      <c r="AP14" s="25"/>
      <c r="AQ14" s="52"/>
    </row>
    <row r="15" spans="1:43" ht="15">
      <c r="A15" s="1">
        <v>8</v>
      </c>
      <c r="B15" s="1" t="s">
        <v>668</v>
      </c>
      <c r="C15" s="1" t="s">
        <v>40</v>
      </c>
      <c r="D15" s="35">
        <v>18</v>
      </c>
      <c r="E15" s="32"/>
      <c r="F15" s="116"/>
      <c r="G15" s="32"/>
      <c r="H15" s="32"/>
      <c r="I15" s="32"/>
      <c r="J15" s="32">
        <f t="shared" si="2"/>
        <v>18</v>
      </c>
      <c r="K15" s="32"/>
      <c r="L15" s="32"/>
      <c r="M15" s="33">
        <f t="shared" si="3"/>
        <v>18.000900000000001</v>
      </c>
      <c r="N15" s="32">
        <f t="shared" si="4"/>
        <v>1</v>
      </c>
      <c r="O15" s="32" t="str">
        <f t="shared" ca="1" si="5"/>
        <v>Y</v>
      </c>
      <c r="P15" s="34" t="s">
        <v>659</v>
      </c>
      <c r="Q15" s="113">
        <f t="shared" si="6"/>
        <v>0</v>
      </c>
      <c r="R15" s="36">
        <f t="shared" si="7"/>
        <v>18.017999999999997</v>
      </c>
      <c r="S15" s="36">
        <f t="shared" si="8"/>
        <v>18.018000000000001</v>
      </c>
      <c r="T15" s="35">
        <f t="shared" si="9"/>
        <v>0</v>
      </c>
      <c r="U15" s="35">
        <f t="shared" si="10"/>
        <v>18.018900000000002</v>
      </c>
      <c r="V15" s="35">
        <v>18</v>
      </c>
      <c r="W15" s="32"/>
      <c r="X15" s="116"/>
      <c r="Y15" s="32"/>
      <c r="Z15" s="32"/>
      <c r="AA15" s="32"/>
      <c r="AG15" s="1"/>
      <c r="AH15" s="1"/>
      <c r="AI15" s="25"/>
      <c r="AJ15" s="25"/>
      <c r="AK15" s="25"/>
      <c r="AL15" s="25"/>
      <c r="AM15" s="25"/>
      <c r="AN15" s="25"/>
      <c r="AO15" s="25"/>
      <c r="AP15" s="25"/>
      <c r="AQ15" s="52"/>
    </row>
    <row r="16" spans="1:43" ht="15">
      <c r="A16" s="1">
        <v>9</v>
      </c>
      <c r="B16" s="1" t="s">
        <v>669</v>
      </c>
      <c r="C16" s="1" t="s">
        <v>241</v>
      </c>
      <c r="D16" s="35">
        <v>17</v>
      </c>
      <c r="E16" s="32"/>
      <c r="F16" s="116"/>
      <c r="G16" s="32"/>
      <c r="H16" s="32"/>
      <c r="I16" s="32"/>
      <c r="J16" s="32">
        <f t="shared" si="2"/>
        <v>17</v>
      </c>
      <c r="K16" s="32"/>
      <c r="L16" s="32"/>
      <c r="M16" s="33">
        <f t="shared" si="3"/>
        <v>17.001000000000001</v>
      </c>
      <c r="N16" s="32">
        <f t="shared" si="4"/>
        <v>1</v>
      </c>
      <c r="O16" s="32" t="str">
        <f t="shared" ca="1" si="5"/>
        <v>Y</v>
      </c>
      <c r="P16" s="34" t="s">
        <v>659</v>
      </c>
      <c r="Q16" s="113">
        <f t="shared" si="6"/>
        <v>0</v>
      </c>
      <c r="R16" s="36">
        <f t="shared" si="7"/>
        <v>17.016999999999999</v>
      </c>
      <c r="S16" s="36">
        <f t="shared" si="8"/>
        <v>17.016999999999999</v>
      </c>
      <c r="T16" s="35">
        <f t="shared" si="9"/>
        <v>0</v>
      </c>
      <c r="U16" s="35">
        <f t="shared" si="10"/>
        <v>17.018000000000001</v>
      </c>
      <c r="V16" s="35">
        <v>17</v>
      </c>
      <c r="W16" s="32"/>
      <c r="X16" s="116"/>
      <c r="Y16" s="32"/>
      <c r="Z16" s="32"/>
      <c r="AA16" s="32"/>
      <c r="AG16" s="1"/>
      <c r="AH16" s="1"/>
      <c r="AI16" s="25"/>
      <c r="AJ16" s="25"/>
      <c r="AK16" s="25"/>
      <c r="AL16" s="25"/>
      <c r="AM16" s="25"/>
      <c r="AN16" s="25"/>
      <c r="AO16" s="25"/>
      <c r="AP16" s="25"/>
      <c r="AQ16" s="52"/>
    </row>
    <row r="17" spans="1:43" ht="15">
      <c r="A17" s="1">
        <v>10</v>
      </c>
      <c r="B17" s="1" t="s">
        <v>670</v>
      </c>
      <c r="C17" s="1" t="s">
        <v>40</v>
      </c>
      <c r="D17" s="35">
        <v>16</v>
      </c>
      <c r="E17" s="32"/>
      <c r="F17" s="116"/>
      <c r="G17" s="32"/>
      <c r="H17" s="32"/>
      <c r="I17" s="32"/>
      <c r="J17" s="32">
        <f t="shared" si="2"/>
        <v>16</v>
      </c>
      <c r="K17" s="32"/>
      <c r="L17" s="32"/>
      <c r="M17" s="33">
        <f t="shared" si="3"/>
        <v>16.001100000000001</v>
      </c>
      <c r="N17" s="32">
        <f t="shared" si="4"/>
        <v>1</v>
      </c>
      <c r="O17" s="32" t="str">
        <f t="shared" ca="1" si="5"/>
        <v>Y</v>
      </c>
      <c r="P17" s="34" t="s">
        <v>659</v>
      </c>
      <c r="Q17" s="113">
        <f t="shared" si="6"/>
        <v>0</v>
      </c>
      <c r="R17" s="36">
        <f t="shared" si="7"/>
        <v>16.015999999999998</v>
      </c>
      <c r="S17" s="36">
        <f t="shared" si="8"/>
        <v>16.015999999999998</v>
      </c>
      <c r="T17" s="35">
        <f t="shared" si="9"/>
        <v>0</v>
      </c>
      <c r="U17" s="35">
        <f t="shared" si="10"/>
        <v>16.017099999999999</v>
      </c>
      <c r="V17" s="35">
        <v>16</v>
      </c>
      <c r="W17" s="32"/>
      <c r="X17" s="116"/>
      <c r="Y17" s="32"/>
      <c r="Z17" s="32"/>
      <c r="AA17" s="32"/>
      <c r="AG17" s="1"/>
      <c r="AH17" s="1"/>
      <c r="AI17" s="25"/>
      <c r="AJ17" s="25"/>
      <c r="AK17" s="25"/>
      <c r="AL17" s="25"/>
      <c r="AM17" s="25"/>
      <c r="AN17" s="25"/>
      <c r="AO17" s="25"/>
      <c r="AP17" s="25"/>
      <c r="AQ17" s="52"/>
    </row>
    <row r="18" spans="1:43" ht="15">
      <c r="A18" s="1">
        <v>11</v>
      </c>
      <c r="B18" s="1" t="s">
        <v>671</v>
      </c>
      <c r="C18" s="1" t="s">
        <v>19</v>
      </c>
      <c r="D18" s="35">
        <v>15</v>
      </c>
      <c r="E18" s="32"/>
      <c r="F18" s="116"/>
      <c r="G18" s="32"/>
      <c r="H18" s="32"/>
      <c r="I18" s="32"/>
      <c r="J18" s="32">
        <f t="shared" si="2"/>
        <v>15</v>
      </c>
      <c r="K18" s="32"/>
      <c r="L18" s="32"/>
      <c r="M18" s="33">
        <f t="shared" si="3"/>
        <v>15.001200000000001</v>
      </c>
      <c r="N18" s="32">
        <f t="shared" si="4"/>
        <v>1</v>
      </c>
      <c r="O18" s="32" t="str">
        <f t="shared" ca="1" si="5"/>
        <v>Y</v>
      </c>
      <c r="P18" s="34" t="s">
        <v>659</v>
      </c>
      <c r="Q18" s="113">
        <f t="shared" si="6"/>
        <v>0</v>
      </c>
      <c r="R18" s="36">
        <f t="shared" si="7"/>
        <v>15.014999999999999</v>
      </c>
      <c r="S18" s="36">
        <f t="shared" si="8"/>
        <v>15.015000000000001</v>
      </c>
      <c r="T18" s="35">
        <f t="shared" si="9"/>
        <v>0</v>
      </c>
      <c r="U18" s="35">
        <f t="shared" si="10"/>
        <v>15.016200000000001</v>
      </c>
      <c r="V18" s="35">
        <v>15</v>
      </c>
      <c r="W18" s="32"/>
      <c r="X18" s="116"/>
      <c r="Y18" s="32"/>
      <c r="Z18" s="32"/>
      <c r="AA18" s="32"/>
      <c r="AG18" s="1"/>
      <c r="AH18" s="1"/>
      <c r="AI18" s="25"/>
      <c r="AJ18" s="25"/>
      <c r="AK18" s="25"/>
      <c r="AL18" s="25"/>
      <c r="AM18" s="25"/>
      <c r="AN18" s="25"/>
      <c r="AO18" s="25"/>
      <c r="AP18" s="25"/>
      <c r="AQ18" s="52"/>
    </row>
    <row r="19" spans="1:43" ht="15">
      <c r="A19" s="1">
        <v>12</v>
      </c>
      <c r="B19" s="1" t="s">
        <v>672</v>
      </c>
      <c r="C19" s="1" t="s">
        <v>88</v>
      </c>
      <c r="D19" s="35">
        <v>14</v>
      </c>
      <c r="E19" s="32"/>
      <c r="F19" s="116"/>
      <c r="G19" s="32"/>
      <c r="H19" s="32"/>
      <c r="I19" s="32"/>
      <c r="J19" s="32">
        <f t="shared" si="2"/>
        <v>14</v>
      </c>
      <c r="K19" s="32"/>
      <c r="L19" s="32"/>
      <c r="M19" s="33">
        <f t="shared" si="3"/>
        <v>14.001300000000001</v>
      </c>
      <c r="N19" s="32">
        <f t="shared" si="4"/>
        <v>1</v>
      </c>
      <c r="O19" s="32" t="str">
        <f t="shared" ca="1" si="5"/>
        <v>Y</v>
      </c>
      <c r="P19" s="34" t="s">
        <v>659</v>
      </c>
      <c r="Q19" s="113">
        <f t="shared" si="6"/>
        <v>0</v>
      </c>
      <c r="R19" s="36">
        <f t="shared" si="7"/>
        <v>14.013999999999999</v>
      </c>
      <c r="S19" s="36">
        <f t="shared" si="8"/>
        <v>14.013999999999999</v>
      </c>
      <c r="T19" s="35">
        <f t="shared" si="9"/>
        <v>0</v>
      </c>
      <c r="U19" s="35">
        <f t="shared" si="10"/>
        <v>14.0153</v>
      </c>
      <c r="V19" s="35">
        <v>14</v>
      </c>
      <c r="W19" s="32"/>
      <c r="X19" s="116"/>
      <c r="Y19" s="32"/>
      <c r="Z19" s="32"/>
      <c r="AA19" s="32"/>
      <c r="AG19" s="1"/>
      <c r="AH19" s="1"/>
      <c r="AI19" s="25"/>
      <c r="AJ19" s="25"/>
      <c r="AK19" s="25"/>
      <c r="AL19" s="25"/>
      <c r="AM19" s="25"/>
      <c r="AN19" s="25"/>
      <c r="AO19" s="25"/>
      <c r="AP19" s="25"/>
      <c r="AQ19" s="52"/>
    </row>
    <row r="20" spans="1:43" ht="15">
      <c r="A20" s="1">
        <v>13</v>
      </c>
      <c r="B20" s="1" t="s">
        <v>673</v>
      </c>
      <c r="C20" s="1" t="s">
        <v>19</v>
      </c>
      <c r="D20" s="35">
        <v>13</v>
      </c>
      <c r="E20" s="32"/>
      <c r="F20" s="116"/>
      <c r="G20" s="32"/>
      <c r="H20" s="32"/>
      <c r="I20" s="32"/>
      <c r="J20" s="32">
        <f t="shared" si="2"/>
        <v>13</v>
      </c>
      <c r="K20" s="32"/>
      <c r="L20" s="32"/>
      <c r="M20" s="33">
        <f t="shared" si="3"/>
        <v>13.0014</v>
      </c>
      <c r="N20" s="32">
        <f t="shared" si="4"/>
        <v>1</v>
      </c>
      <c r="O20" s="32" t="str">
        <f t="shared" ca="1" si="5"/>
        <v>Y</v>
      </c>
      <c r="P20" s="34" t="s">
        <v>659</v>
      </c>
      <c r="Q20" s="113">
        <f t="shared" si="6"/>
        <v>0</v>
      </c>
      <c r="R20" s="36">
        <f t="shared" si="7"/>
        <v>13.012999999999998</v>
      </c>
      <c r="S20" s="36">
        <f t="shared" si="8"/>
        <v>13.013</v>
      </c>
      <c r="T20" s="35">
        <f t="shared" si="9"/>
        <v>0</v>
      </c>
      <c r="U20" s="35">
        <f t="shared" si="10"/>
        <v>13.0144</v>
      </c>
      <c r="V20" s="35">
        <v>13</v>
      </c>
      <c r="W20" s="32"/>
      <c r="X20" s="116"/>
      <c r="Y20" s="32"/>
      <c r="Z20" s="32"/>
      <c r="AA20" s="32"/>
      <c r="AG20" s="1"/>
      <c r="AH20" s="1"/>
      <c r="AI20" s="25"/>
      <c r="AJ20" s="25"/>
      <c r="AK20" s="25"/>
      <c r="AL20" s="25"/>
      <c r="AM20" s="25"/>
      <c r="AN20" s="25"/>
      <c r="AO20" s="25"/>
      <c r="AP20" s="25"/>
      <c r="AQ20" s="52"/>
    </row>
    <row r="21" spans="1:43" ht="15">
      <c r="A21" s="1">
        <v>14</v>
      </c>
      <c r="B21" s="1" t="s">
        <v>674</v>
      </c>
      <c r="C21" s="1" t="s">
        <v>19</v>
      </c>
      <c r="D21" s="35">
        <v>12</v>
      </c>
      <c r="E21" s="32"/>
      <c r="F21" s="116"/>
      <c r="G21" s="32"/>
      <c r="H21" s="32"/>
      <c r="I21" s="32"/>
      <c r="J21" s="32">
        <f t="shared" si="2"/>
        <v>12</v>
      </c>
      <c r="K21" s="32"/>
      <c r="L21" s="32"/>
      <c r="M21" s="33">
        <f t="shared" si="3"/>
        <v>12.0015</v>
      </c>
      <c r="N21" s="32">
        <f t="shared" si="4"/>
        <v>1</v>
      </c>
      <c r="O21" s="32" t="str">
        <f t="shared" ca="1" si="5"/>
        <v>Y</v>
      </c>
      <c r="P21" s="34" t="s">
        <v>659</v>
      </c>
      <c r="Q21" s="113">
        <f t="shared" si="6"/>
        <v>0</v>
      </c>
      <c r="R21" s="36">
        <f t="shared" si="7"/>
        <v>12.011999999999999</v>
      </c>
      <c r="S21" s="36">
        <f t="shared" si="8"/>
        <v>12.012</v>
      </c>
      <c r="T21" s="35">
        <f t="shared" si="9"/>
        <v>0</v>
      </c>
      <c r="U21" s="35">
        <f t="shared" si="10"/>
        <v>12.013500000000001</v>
      </c>
      <c r="V21" s="35">
        <v>12</v>
      </c>
      <c r="W21" s="32"/>
      <c r="X21" s="116"/>
      <c r="Y21" s="32"/>
      <c r="Z21" s="32"/>
      <c r="AA21" s="32"/>
      <c r="AG21" s="1"/>
      <c r="AH21" s="1"/>
      <c r="AI21" s="25"/>
      <c r="AJ21" s="25"/>
      <c r="AK21" s="25"/>
      <c r="AL21" s="25"/>
      <c r="AM21" s="25"/>
      <c r="AN21" s="25"/>
      <c r="AO21" s="25"/>
      <c r="AP21" s="25"/>
      <c r="AQ21" s="52"/>
    </row>
    <row r="22" spans="1:43" ht="15">
      <c r="A22" s="1">
        <v>15</v>
      </c>
      <c r="B22" s="1" t="s">
        <v>675</v>
      </c>
      <c r="C22" s="1" t="s">
        <v>19</v>
      </c>
      <c r="D22" s="35">
        <v>11</v>
      </c>
      <c r="E22" s="32"/>
      <c r="F22" s="116"/>
      <c r="G22" s="32"/>
      <c r="H22" s="32"/>
      <c r="I22" s="32"/>
      <c r="J22" s="32">
        <f t="shared" si="2"/>
        <v>11</v>
      </c>
      <c r="K22" s="32"/>
      <c r="L22" s="32"/>
      <c r="M22" s="33">
        <f t="shared" si="3"/>
        <v>11.0016</v>
      </c>
      <c r="N22" s="32">
        <f t="shared" si="4"/>
        <v>1</v>
      </c>
      <c r="O22" s="32" t="str">
        <f t="shared" ca="1" si="5"/>
        <v>Y</v>
      </c>
      <c r="P22" s="34" t="s">
        <v>659</v>
      </c>
      <c r="Q22" s="113">
        <f t="shared" si="6"/>
        <v>0</v>
      </c>
      <c r="R22" s="36">
        <f t="shared" si="7"/>
        <v>11.010999999999999</v>
      </c>
      <c r="S22" s="36">
        <f t="shared" si="8"/>
        <v>11.010999999999999</v>
      </c>
      <c r="T22" s="35">
        <f t="shared" si="9"/>
        <v>0</v>
      </c>
      <c r="U22" s="35">
        <f t="shared" si="10"/>
        <v>11.012599999999999</v>
      </c>
      <c r="V22" s="35">
        <v>11</v>
      </c>
      <c r="W22" s="32"/>
      <c r="X22" s="116"/>
      <c r="Y22" s="32"/>
      <c r="Z22" s="32"/>
      <c r="AA22" s="32"/>
      <c r="AG22" s="1"/>
      <c r="AH22" s="1"/>
      <c r="AI22" s="25"/>
      <c r="AJ22" s="25"/>
      <c r="AK22" s="25"/>
      <c r="AL22" s="25"/>
      <c r="AM22" s="25"/>
      <c r="AN22" s="25"/>
      <c r="AO22" s="25"/>
      <c r="AP22" s="25"/>
      <c r="AQ22" s="52"/>
    </row>
    <row r="23" spans="1:43" ht="15">
      <c r="A23" s="1">
        <v>16</v>
      </c>
      <c r="B23" s="1" t="s">
        <v>676</v>
      </c>
      <c r="C23" s="1" t="s">
        <v>40</v>
      </c>
      <c r="D23" s="35">
        <v>10</v>
      </c>
      <c r="E23" s="32"/>
      <c r="F23" s="116"/>
      <c r="G23" s="32"/>
      <c r="H23" s="32"/>
      <c r="I23" s="32"/>
      <c r="J23" s="32">
        <f t="shared" si="2"/>
        <v>10</v>
      </c>
      <c r="K23" s="32"/>
      <c r="L23" s="32"/>
      <c r="M23" s="33">
        <f t="shared" si="3"/>
        <v>10.0017</v>
      </c>
      <c r="N23" s="32">
        <f t="shared" si="4"/>
        <v>1</v>
      </c>
      <c r="O23" s="32" t="str">
        <f t="shared" ca="1" si="5"/>
        <v>Y</v>
      </c>
      <c r="P23" s="34" t="s">
        <v>659</v>
      </c>
      <c r="Q23" s="113">
        <f t="shared" si="6"/>
        <v>0</v>
      </c>
      <c r="R23" s="36">
        <f t="shared" si="7"/>
        <v>10.009999999999998</v>
      </c>
      <c r="S23" s="36">
        <f t="shared" si="8"/>
        <v>10.01</v>
      </c>
      <c r="T23" s="35">
        <f t="shared" si="9"/>
        <v>0</v>
      </c>
      <c r="U23" s="35">
        <f t="shared" si="10"/>
        <v>10.011699999999999</v>
      </c>
      <c r="V23" s="35">
        <v>10</v>
      </c>
      <c r="W23" s="32"/>
      <c r="X23" s="116"/>
      <c r="Y23" s="32"/>
      <c r="Z23" s="32"/>
      <c r="AA23" s="32"/>
      <c r="AG23" s="1"/>
      <c r="AH23" s="1"/>
      <c r="AI23" s="25"/>
      <c r="AJ23" s="25"/>
      <c r="AK23" s="25"/>
      <c r="AL23" s="25"/>
      <c r="AM23" s="25"/>
      <c r="AN23" s="25"/>
      <c r="AO23" s="25"/>
      <c r="AP23" s="25"/>
      <c r="AQ23" s="52"/>
    </row>
    <row r="24" spans="1:43" ht="15">
      <c r="A24" s="1">
        <v>17</v>
      </c>
      <c r="B24" s="1" t="s">
        <v>677</v>
      </c>
      <c r="C24" s="1" t="s">
        <v>69</v>
      </c>
      <c r="D24" s="35">
        <v>9</v>
      </c>
      <c r="E24" s="32"/>
      <c r="F24" s="116"/>
      <c r="G24" s="32"/>
      <c r="H24" s="32"/>
      <c r="I24" s="32"/>
      <c r="J24" s="32">
        <f t="shared" si="2"/>
        <v>9</v>
      </c>
      <c r="K24" s="32"/>
      <c r="L24" s="32"/>
      <c r="M24" s="33">
        <f t="shared" si="3"/>
        <v>9.0017999999999994</v>
      </c>
      <c r="N24" s="32">
        <f t="shared" si="4"/>
        <v>1</v>
      </c>
      <c r="O24" s="32" t="str">
        <f t="shared" ca="1" si="5"/>
        <v>Y</v>
      </c>
      <c r="P24" s="34" t="s">
        <v>659</v>
      </c>
      <c r="Q24" s="113">
        <f t="shared" si="6"/>
        <v>0</v>
      </c>
      <c r="R24" s="36">
        <f t="shared" si="7"/>
        <v>9.0089999999999986</v>
      </c>
      <c r="S24" s="36">
        <f t="shared" si="8"/>
        <v>9.0090000000000003</v>
      </c>
      <c r="T24" s="35">
        <f t="shared" si="9"/>
        <v>0</v>
      </c>
      <c r="U24" s="35">
        <f t="shared" si="10"/>
        <v>9.0107999999999997</v>
      </c>
      <c r="V24" s="35">
        <v>9</v>
      </c>
      <c r="W24" s="32"/>
      <c r="X24" s="116"/>
      <c r="Y24" s="32"/>
      <c r="Z24" s="32"/>
      <c r="AA24" s="32"/>
      <c r="AG24" s="1"/>
      <c r="AH24" s="1"/>
      <c r="AI24" s="25"/>
      <c r="AJ24" s="25"/>
      <c r="AK24" s="25"/>
      <c r="AL24" s="25"/>
      <c r="AM24" s="25"/>
      <c r="AN24" s="25"/>
      <c r="AO24" s="25"/>
      <c r="AP24" s="25"/>
      <c r="AQ24" s="52"/>
    </row>
    <row r="25" spans="1:43" ht="3" customHeight="1">
      <c r="C25" s="117"/>
      <c r="D25" s="118"/>
      <c r="E25" s="119"/>
      <c r="F25" s="119"/>
      <c r="G25" s="32"/>
      <c r="H25" s="120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/>
      <c r="V25" s="32"/>
      <c r="W25" s="32"/>
      <c r="X25" s="116"/>
      <c r="Y25" s="32"/>
      <c r="Z25" s="32"/>
      <c r="AA25" s="32"/>
      <c r="AG25" s="1"/>
      <c r="AH25" s="40"/>
      <c r="AI25" s="25"/>
      <c r="AJ25" s="25"/>
      <c r="AK25" s="25"/>
      <c r="AL25" s="25"/>
      <c r="AM25" s="25"/>
      <c r="AN25" s="25"/>
      <c r="AO25" s="25"/>
      <c r="AP25" s="25"/>
      <c r="AQ25" s="52"/>
    </row>
    <row r="26" spans="1:43" ht="15">
      <c r="C26" s="117"/>
      <c r="D26" s="118"/>
      <c r="E26" s="119"/>
      <c r="F26" s="119"/>
      <c r="G26" s="32"/>
      <c r="H26" s="120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5"/>
      <c r="V26" s="118"/>
      <c r="W26" s="119"/>
      <c r="X26" s="119"/>
      <c r="Y26" s="32"/>
      <c r="Z26" s="120"/>
      <c r="AA26" s="32"/>
      <c r="AG26" s="1"/>
      <c r="AH26" s="40"/>
      <c r="AI26" s="25"/>
      <c r="AJ26" s="25"/>
      <c r="AK26" s="25"/>
      <c r="AL26" s="25"/>
      <c r="AM26" s="25"/>
      <c r="AN26" s="25"/>
      <c r="AO26" s="25"/>
      <c r="AP26" s="25"/>
      <c r="AQ26" s="52"/>
    </row>
    <row r="27" spans="1:43" ht="15">
      <c r="A27" s="26" t="s">
        <v>678</v>
      </c>
      <c r="C27" s="117"/>
      <c r="D27" s="118"/>
      <c r="E27" s="119"/>
      <c r="F27" s="119"/>
      <c r="G27" s="32"/>
      <c r="H27" s="32"/>
      <c r="I27" s="32"/>
      <c r="J27" s="32"/>
      <c r="K27" s="32"/>
      <c r="L27" s="32"/>
      <c r="M27" s="32"/>
      <c r="N27" s="32"/>
      <c r="O27" s="32"/>
      <c r="P27" s="90" t="str">
        <f>A27</f>
        <v>U11G</v>
      </c>
      <c r="Q27" s="32"/>
      <c r="R27" s="32"/>
      <c r="S27" s="32"/>
      <c r="T27" s="32"/>
      <c r="U27" s="35"/>
      <c r="V27" s="32"/>
      <c r="W27" s="32"/>
      <c r="X27" s="32"/>
      <c r="Y27" s="32"/>
      <c r="Z27" s="32"/>
      <c r="AA27" s="32"/>
      <c r="AG27" s="1"/>
      <c r="AH27" s="40"/>
      <c r="AI27" s="25"/>
      <c r="AJ27" s="25"/>
      <c r="AK27" s="25"/>
      <c r="AL27" s="25"/>
      <c r="AM27" s="25"/>
      <c r="AN27" s="38">
        <v>75</v>
      </c>
      <c r="AO27" s="38">
        <v>72</v>
      </c>
      <c r="AP27" s="38">
        <v>68</v>
      </c>
      <c r="AQ27" s="52"/>
    </row>
    <row r="28" spans="1:43">
      <c r="A28" s="1">
        <v>1</v>
      </c>
      <c r="B28" s="1" t="s">
        <v>679</v>
      </c>
      <c r="C28" s="104" t="s">
        <v>25</v>
      </c>
      <c r="D28" s="121">
        <v>25</v>
      </c>
      <c r="E28" s="119"/>
      <c r="F28" s="119"/>
      <c r="G28" s="32"/>
      <c r="H28" s="32"/>
      <c r="I28" s="32"/>
      <c r="J28" s="32">
        <f t="shared" ref="J28:J39" si="11">IFERROR(LARGE(D28:I28,1),0)+IF($C$5&gt;=2,IFERROR(LARGE(D28:I28,2),0),0)+IF($C$5&gt;=3,IFERROR(LARGE(D28:I28,3),0),0)+IF($C$5&gt;=4,IFERROR(LARGE(D28:I28,4),0),0)+IF($C$5&gt;=5,IFERROR(LARGE(D28:I28,5),0),0)+IF($C$5&gt;=6,IFERROR(LARGE(D28:I28,6),0),0)</f>
        <v>25</v>
      </c>
      <c r="K28" s="32"/>
      <c r="L28" s="32" t="s">
        <v>733</v>
      </c>
      <c r="M28" s="33">
        <f t="shared" ref="M28:M39" si="12">J28+(ROW(J28)-ROW(J$6))/10000</f>
        <v>25.002199999999998</v>
      </c>
      <c r="N28" s="32">
        <f t="shared" ref="N28:N39" si="13">COUNT(D28:I28)</f>
        <v>1</v>
      </c>
      <c r="O28" s="32" t="str">
        <f t="shared" ref="O28:O39" ca="1" si="14">IF(AND(N28=1,OFFSET(C28,0,O$3)&gt;0),"Y",0)</f>
        <v>Y</v>
      </c>
      <c r="P28" s="34" t="s">
        <v>678</v>
      </c>
      <c r="Q28" s="113">
        <f t="shared" ref="Q28:Q39" si="15">1-(P28=P27)</f>
        <v>0</v>
      </c>
      <c r="R28" s="36">
        <f t="shared" ref="R28:R39" si="16">IFERROR(LARGE(D28:I28,1),0)*1.001+IF($C$5&gt;=2,IFERROR(LARGE(D28:I28,2),0),0)*1.0001+IF($C$5&gt;=3,IFERROR(LARGE(D28:I28,3),0),0)*1.00001+IF($C$5&gt;=4,IFERROR(LARGE(D28:I28,4),0),0)*1.000001+IF($C$5&gt;=5,IFERROR(LARGE(D28:I28,5),0),0)*1.0000001+IF($C$5&gt;=6,IFERROR(LARGE(D28:I28,6),0),0)*1.00000001</f>
        <v>25.024999999999999</v>
      </c>
      <c r="S28" s="36">
        <f t="shared" ref="S28:S39" si="17">J28+V28/1000+IF($C$5&gt;=2,W28/10000,0)+IF($C$5&gt;=3,X28/100000,0)+IF($C$5&gt;=4,Y28/1000000,0)+IF($C$5&gt;=5,Z28/10000000,0)+IF($C$5&gt;=6,AA28/100000000,0)</f>
        <v>25.024999999999999</v>
      </c>
      <c r="T28" s="35">
        <f t="shared" ref="T28:T39" si="18">1-(R28=S28)</f>
        <v>0</v>
      </c>
      <c r="U28" s="35">
        <f t="shared" ref="U28:U39" si="19">M28+V28/1000+W28/10000+X28/100000+Y28/1000000+Z28/10000000+AA28/100000000</f>
        <v>25.027199999999997</v>
      </c>
      <c r="V28" s="121">
        <v>25</v>
      </c>
      <c r="W28" s="119"/>
      <c r="X28" s="119"/>
      <c r="Y28" s="32"/>
      <c r="Z28" s="32"/>
      <c r="AA28" s="32"/>
      <c r="AG28" s="1"/>
      <c r="AH28" s="40"/>
      <c r="AI28" s="25"/>
      <c r="AJ28" s="25"/>
      <c r="AK28" s="25"/>
      <c r="AL28" s="25"/>
      <c r="AM28" s="25"/>
      <c r="AN28" s="59"/>
      <c r="AO28" s="59"/>
      <c r="AP28" s="59"/>
      <c r="AQ28" s="52"/>
    </row>
    <row r="29" spans="1:43">
      <c r="A29" s="1">
        <v>2</v>
      </c>
      <c r="B29" s="1" t="s">
        <v>680</v>
      </c>
      <c r="C29" s="104" t="s">
        <v>69</v>
      </c>
      <c r="D29" s="121">
        <v>24</v>
      </c>
      <c r="E29" s="119"/>
      <c r="F29" s="119"/>
      <c r="G29" s="32"/>
      <c r="H29" s="32"/>
      <c r="I29" s="32"/>
      <c r="J29" s="32">
        <f t="shared" si="11"/>
        <v>24</v>
      </c>
      <c r="K29" s="32"/>
      <c r="L29" s="32" t="s">
        <v>734</v>
      </c>
      <c r="M29" s="33">
        <f t="shared" si="12"/>
        <v>24.002300000000002</v>
      </c>
      <c r="N29" s="32">
        <f t="shared" si="13"/>
        <v>1</v>
      </c>
      <c r="O29" s="32" t="str">
        <f t="shared" ca="1" si="14"/>
        <v>Y</v>
      </c>
      <c r="P29" s="34" t="s">
        <v>678</v>
      </c>
      <c r="Q29" s="113">
        <f t="shared" si="15"/>
        <v>0</v>
      </c>
      <c r="R29" s="36">
        <f t="shared" si="16"/>
        <v>24.023999999999997</v>
      </c>
      <c r="S29" s="36">
        <f t="shared" si="17"/>
        <v>24.024000000000001</v>
      </c>
      <c r="T29" s="35">
        <f t="shared" si="18"/>
        <v>0</v>
      </c>
      <c r="U29" s="35">
        <f t="shared" si="19"/>
        <v>24.026300000000003</v>
      </c>
      <c r="V29" s="121">
        <v>24</v>
      </c>
      <c r="W29" s="119"/>
      <c r="X29" s="119"/>
      <c r="Y29" s="32"/>
      <c r="Z29" s="32"/>
      <c r="AA29" s="32"/>
      <c r="AG29" s="1"/>
      <c r="AH29" s="40"/>
      <c r="AI29" s="25"/>
      <c r="AJ29" s="25"/>
      <c r="AK29" s="25"/>
      <c r="AL29" s="25"/>
      <c r="AM29" s="25"/>
      <c r="AN29" s="59"/>
      <c r="AO29" s="59"/>
      <c r="AP29" s="59"/>
      <c r="AQ29" s="52"/>
    </row>
    <row r="30" spans="1:43">
      <c r="A30" s="1">
        <v>3</v>
      </c>
      <c r="B30" s="1" t="s">
        <v>681</v>
      </c>
      <c r="C30" s="104" t="s">
        <v>19</v>
      </c>
      <c r="D30" s="121">
        <v>23</v>
      </c>
      <c r="E30" s="119"/>
      <c r="F30" s="119"/>
      <c r="G30" s="32"/>
      <c r="H30" s="32"/>
      <c r="I30" s="32"/>
      <c r="J30" s="32">
        <f t="shared" si="11"/>
        <v>23</v>
      </c>
      <c r="K30" s="32"/>
      <c r="L30" s="32" t="s">
        <v>735</v>
      </c>
      <c r="M30" s="33">
        <f t="shared" si="12"/>
        <v>23.002400000000002</v>
      </c>
      <c r="N30" s="32">
        <f t="shared" si="13"/>
        <v>1</v>
      </c>
      <c r="O30" s="32" t="str">
        <f t="shared" ca="1" si="14"/>
        <v>Y</v>
      </c>
      <c r="P30" s="34" t="s">
        <v>678</v>
      </c>
      <c r="Q30" s="113">
        <f t="shared" si="15"/>
        <v>0</v>
      </c>
      <c r="R30" s="36">
        <f t="shared" si="16"/>
        <v>23.022999999999996</v>
      </c>
      <c r="S30" s="36">
        <f t="shared" si="17"/>
        <v>23.023</v>
      </c>
      <c r="T30" s="35">
        <f t="shared" si="18"/>
        <v>0</v>
      </c>
      <c r="U30" s="35">
        <f t="shared" si="19"/>
        <v>23.025400000000001</v>
      </c>
      <c r="V30" s="121">
        <v>23</v>
      </c>
      <c r="W30" s="119"/>
      <c r="X30" s="119"/>
      <c r="Y30" s="32"/>
      <c r="Z30" s="32"/>
      <c r="AA30" s="32"/>
      <c r="AG30" s="1"/>
      <c r="AH30" s="40"/>
      <c r="AI30" s="25"/>
      <c r="AJ30" s="25"/>
      <c r="AK30" s="25"/>
      <c r="AL30" s="25"/>
      <c r="AM30" s="25"/>
      <c r="AN30" s="59"/>
      <c r="AO30" s="59"/>
      <c r="AP30" s="59"/>
      <c r="AQ30" s="52"/>
    </row>
    <row r="31" spans="1:43">
      <c r="A31" s="1">
        <v>4</v>
      </c>
      <c r="B31" s="1" t="s">
        <v>682</v>
      </c>
      <c r="C31" s="104" t="s">
        <v>19</v>
      </c>
      <c r="D31" s="121">
        <v>22</v>
      </c>
      <c r="E31" s="119"/>
      <c r="F31" s="119"/>
      <c r="G31" s="32"/>
      <c r="H31" s="32"/>
      <c r="I31" s="32"/>
      <c r="J31" s="32">
        <f t="shared" si="11"/>
        <v>22</v>
      </c>
      <c r="K31" s="32"/>
      <c r="L31" s="32"/>
      <c r="M31" s="33">
        <f t="shared" si="12"/>
        <v>22.002500000000001</v>
      </c>
      <c r="N31" s="32">
        <f t="shared" si="13"/>
        <v>1</v>
      </c>
      <c r="O31" s="32" t="str">
        <f t="shared" ca="1" si="14"/>
        <v>Y</v>
      </c>
      <c r="P31" s="34" t="s">
        <v>678</v>
      </c>
      <c r="Q31" s="113">
        <f t="shared" si="15"/>
        <v>0</v>
      </c>
      <c r="R31" s="36">
        <f t="shared" si="16"/>
        <v>22.021999999999998</v>
      </c>
      <c r="S31" s="36">
        <f t="shared" si="17"/>
        <v>22.021999999999998</v>
      </c>
      <c r="T31" s="35">
        <f t="shared" si="18"/>
        <v>0</v>
      </c>
      <c r="U31" s="35">
        <f t="shared" si="19"/>
        <v>22.0245</v>
      </c>
      <c r="V31" s="121">
        <v>22</v>
      </c>
      <c r="W31" s="119"/>
      <c r="X31" s="119"/>
      <c r="Y31" s="32"/>
      <c r="Z31" s="32"/>
      <c r="AA31" s="32"/>
      <c r="AG31" s="1"/>
      <c r="AH31" s="40"/>
      <c r="AI31" s="25"/>
      <c r="AJ31" s="25"/>
      <c r="AK31" s="25"/>
      <c r="AL31" s="25"/>
      <c r="AM31" s="25"/>
      <c r="AN31" s="59"/>
      <c r="AO31" s="59"/>
      <c r="AP31" s="59"/>
      <c r="AQ31" s="52"/>
    </row>
    <row r="32" spans="1:43">
      <c r="A32" s="1">
        <v>5</v>
      </c>
      <c r="B32" s="1" t="s">
        <v>683</v>
      </c>
      <c r="C32" s="104" t="s">
        <v>19</v>
      </c>
      <c r="D32" s="121">
        <v>21</v>
      </c>
      <c r="E32" s="119"/>
      <c r="F32" s="119"/>
      <c r="G32" s="32"/>
      <c r="H32" s="32"/>
      <c r="I32" s="32"/>
      <c r="J32" s="32">
        <f t="shared" si="11"/>
        <v>21</v>
      </c>
      <c r="K32" s="32"/>
      <c r="L32" s="32"/>
      <c r="M32" s="33">
        <f t="shared" si="12"/>
        <v>21.002600000000001</v>
      </c>
      <c r="N32" s="32">
        <f t="shared" si="13"/>
        <v>1</v>
      </c>
      <c r="O32" s="32" t="str">
        <f t="shared" ca="1" si="14"/>
        <v>Y</v>
      </c>
      <c r="P32" s="34" t="s">
        <v>678</v>
      </c>
      <c r="Q32" s="113">
        <f t="shared" si="15"/>
        <v>0</v>
      </c>
      <c r="R32" s="36">
        <f t="shared" si="16"/>
        <v>21.020999999999997</v>
      </c>
      <c r="S32" s="36">
        <f t="shared" si="17"/>
        <v>21.021000000000001</v>
      </c>
      <c r="T32" s="35">
        <f t="shared" si="18"/>
        <v>0</v>
      </c>
      <c r="U32" s="35">
        <f t="shared" si="19"/>
        <v>21.023600000000002</v>
      </c>
      <c r="V32" s="121">
        <v>21</v>
      </c>
      <c r="W32" s="119"/>
      <c r="X32" s="119"/>
      <c r="Y32" s="32"/>
      <c r="Z32" s="32"/>
      <c r="AA32" s="32"/>
      <c r="AG32" s="1"/>
      <c r="AH32" s="40"/>
      <c r="AI32" s="25"/>
      <c r="AJ32" s="25"/>
      <c r="AK32" s="25"/>
      <c r="AL32" s="25"/>
      <c r="AM32" s="25"/>
      <c r="AN32" s="59"/>
      <c r="AO32" s="59"/>
      <c r="AP32" s="59"/>
      <c r="AQ32" s="52"/>
    </row>
    <row r="33" spans="1:43">
      <c r="A33" s="1">
        <v>6</v>
      </c>
      <c r="B33" s="1" t="s">
        <v>684</v>
      </c>
      <c r="C33" s="104" t="s">
        <v>69</v>
      </c>
      <c r="D33" s="121">
        <v>20</v>
      </c>
      <c r="E33" s="119"/>
      <c r="F33" s="119"/>
      <c r="G33" s="32"/>
      <c r="H33" s="32"/>
      <c r="I33" s="32"/>
      <c r="J33" s="32">
        <f t="shared" si="11"/>
        <v>20</v>
      </c>
      <c r="K33" s="32"/>
      <c r="L33" s="32"/>
      <c r="M33" s="33">
        <f t="shared" si="12"/>
        <v>20.002700000000001</v>
      </c>
      <c r="N33" s="32">
        <f t="shared" si="13"/>
        <v>1</v>
      </c>
      <c r="O33" s="32" t="str">
        <f t="shared" ca="1" si="14"/>
        <v>Y</v>
      </c>
      <c r="P33" s="34" t="s">
        <v>678</v>
      </c>
      <c r="Q33" s="113">
        <f t="shared" si="15"/>
        <v>0</v>
      </c>
      <c r="R33" s="36">
        <f t="shared" si="16"/>
        <v>20.019999999999996</v>
      </c>
      <c r="S33" s="36">
        <f t="shared" si="17"/>
        <v>20.02</v>
      </c>
      <c r="T33" s="35">
        <f t="shared" si="18"/>
        <v>0</v>
      </c>
      <c r="U33" s="35">
        <f t="shared" si="19"/>
        <v>20.0227</v>
      </c>
      <c r="V33" s="121">
        <v>20</v>
      </c>
      <c r="W33" s="119"/>
      <c r="X33" s="119"/>
      <c r="Y33" s="32"/>
      <c r="Z33" s="32"/>
      <c r="AA33" s="32"/>
      <c r="AG33" s="1"/>
      <c r="AH33" s="40"/>
      <c r="AI33" s="25"/>
      <c r="AJ33" s="25"/>
      <c r="AK33" s="25"/>
      <c r="AL33" s="25"/>
      <c r="AM33" s="25"/>
      <c r="AN33" s="59"/>
      <c r="AO33" s="59"/>
      <c r="AP33" s="59"/>
      <c r="AQ33" s="52"/>
    </row>
    <row r="34" spans="1:43">
      <c r="A34" s="1">
        <v>7</v>
      </c>
      <c r="B34" s="1" t="s">
        <v>685</v>
      </c>
      <c r="C34" s="104" t="s">
        <v>661</v>
      </c>
      <c r="D34" s="121">
        <v>19</v>
      </c>
      <c r="E34" s="119"/>
      <c r="F34" s="119"/>
      <c r="G34" s="32"/>
      <c r="H34" s="32"/>
      <c r="I34" s="32"/>
      <c r="J34" s="32">
        <f t="shared" si="11"/>
        <v>19</v>
      </c>
      <c r="K34" s="32"/>
      <c r="L34" s="32"/>
      <c r="M34" s="33">
        <f t="shared" si="12"/>
        <v>19.002800000000001</v>
      </c>
      <c r="N34" s="32">
        <f t="shared" si="13"/>
        <v>1</v>
      </c>
      <c r="O34" s="32" t="str">
        <f t="shared" ca="1" si="14"/>
        <v>Y</v>
      </c>
      <c r="P34" s="34" t="s">
        <v>678</v>
      </c>
      <c r="Q34" s="113">
        <f t="shared" si="15"/>
        <v>0</v>
      </c>
      <c r="R34" s="36">
        <f t="shared" si="16"/>
        <v>19.018999999999998</v>
      </c>
      <c r="S34" s="36">
        <f t="shared" si="17"/>
        <v>19.018999999999998</v>
      </c>
      <c r="T34" s="35">
        <f t="shared" si="18"/>
        <v>0</v>
      </c>
      <c r="U34" s="35">
        <f t="shared" si="19"/>
        <v>19.021799999999999</v>
      </c>
      <c r="V34" s="121">
        <v>19</v>
      </c>
      <c r="W34" s="119"/>
      <c r="X34" s="119"/>
      <c r="Y34" s="32"/>
      <c r="Z34" s="32"/>
      <c r="AA34" s="32"/>
      <c r="AG34" s="1"/>
      <c r="AH34" s="40"/>
      <c r="AI34" s="25"/>
      <c r="AJ34" s="25"/>
      <c r="AK34" s="25"/>
      <c r="AL34" s="25"/>
      <c r="AM34" s="25"/>
      <c r="AN34" s="59"/>
      <c r="AO34" s="59"/>
      <c r="AP34" s="59"/>
      <c r="AQ34" s="52"/>
    </row>
    <row r="35" spans="1:43">
      <c r="A35" s="1">
        <v>8</v>
      </c>
      <c r="B35" s="1" t="s">
        <v>686</v>
      </c>
      <c r="C35" s="104" t="s">
        <v>69</v>
      </c>
      <c r="D35" s="121">
        <v>18</v>
      </c>
      <c r="E35" s="119"/>
      <c r="F35" s="119"/>
      <c r="G35" s="32"/>
      <c r="H35" s="32"/>
      <c r="I35" s="32"/>
      <c r="J35" s="32">
        <f t="shared" si="11"/>
        <v>18</v>
      </c>
      <c r="K35" s="32"/>
      <c r="L35" s="32"/>
      <c r="M35" s="33">
        <f t="shared" si="12"/>
        <v>18.0029</v>
      </c>
      <c r="N35" s="32">
        <f t="shared" si="13"/>
        <v>1</v>
      </c>
      <c r="O35" s="32" t="str">
        <f t="shared" ca="1" si="14"/>
        <v>Y</v>
      </c>
      <c r="P35" s="34" t="s">
        <v>678</v>
      </c>
      <c r="Q35" s="113">
        <f t="shared" si="15"/>
        <v>0</v>
      </c>
      <c r="R35" s="36">
        <f t="shared" si="16"/>
        <v>18.017999999999997</v>
      </c>
      <c r="S35" s="36">
        <f t="shared" si="17"/>
        <v>18.018000000000001</v>
      </c>
      <c r="T35" s="35">
        <f t="shared" si="18"/>
        <v>0</v>
      </c>
      <c r="U35" s="35">
        <f t="shared" si="19"/>
        <v>18.020900000000001</v>
      </c>
      <c r="V35" s="121">
        <v>18</v>
      </c>
      <c r="W35" s="119"/>
      <c r="X35" s="119"/>
      <c r="Y35" s="32"/>
      <c r="Z35" s="32"/>
      <c r="AA35" s="32"/>
      <c r="AG35" s="1"/>
      <c r="AH35" s="40"/>
      <c r="AI35" s="25"/>
      <c r="AJ35" s="25"/>
      <c r="AK35" s="25"/>
      <c r="AL35" s="25"/>
      <c r="AM35" s="25"/>
      <c r="AN35" s="59"/>
      <c r="AO35" s="59"/>
      <c r="AP35" s="59"/>
      <c r="AQ35" s="52"/>
    </row>
    <row r="36" spans="1:43">
      <c r="A36" s="1">
        <v>9</v>
      </c>
      <c r="B36" s="1" t="s">
        <v>687</v>
      </c>
      <c r="C36" s="104" t="s">
        <v>19</v>
      </c>
      <c r="D36" s="121">
        <v>17</v>
      </c>
      <c r="E36" s="119"/>
      <c r="F36" s="119"/>
      <c r="G36" s="32"/>
      <c r="H36" s="32"/>
      <c r="I36" s="32"/>
      <c r="J36" s="32">
        <f t="shared" si="11"/>
        <v>17</v>
      </c>
      <c r="K36" s="32"/>
      <c r="L36" s="32"/>
      <c r="M36" s="33">
        <f t="shared" si="12"/>
        <v>17.003</v>
      </c>
      <c r="N36" s="32">
        <f t="shared" si="13"/>
        <v>1</v>
      </c>
      <c r="O36" s="32" t="str">
        <f t="shared" ca="1" si="14"/>
        <v>Y</v>
      </c>
      <c r="P36" s="34" t="s">
        <v>678</v>
      </c>
      <c r="Q36" s="113">
        <f t="shared" si="15"/>
        <v>0</v>
      </c>
      <c r="R36" s="36">
        <f t="shared" si="16"/>
        <v>17.016999999999999</v>
      </c>
      <c r="S36" s="36">
        <f t="shared" si="17"/>
        <v>17.016999999999999</v>
      </c>
      <c r="T36" s="35">
        <f t="shared" si="18"/>
        <v>0</v>
      </c>
      <c r="U36" s="35">
        <f t="shared" si="19"/>
        <v>17.02</v>
      </c>
      <c r="V36" s="121">
        <v>17</v>
      </c>
      <c r="W36" s="119"/>
      <c r="X36" s="119"/>
      <c r="Y36" s="32"/>
      <c r="Z36" s="32"/>
      <c r="AA36" s="32"/>
      <c r="AG36" s="1"/>
      <c r="AH36" s="40"/>
      <c r="AI36" s="25"/>
      <c r="AJ36" s="25"/>
      <c r="AK36" s="25"/>
      <c r="AL36" s="25"/>
      <c r="AM36" s="25"/>
      <c r="AN36" s="59"/>
      <c r="AO36" s="59"/>
      <c r="AP36" s="59"/>
      <c r="AQ36" s="52"/>
    </row>
    <row r="37" spans="1:43">
      <c r="A37" s="1">
        <v>10</v>
      </c>
      <c r="B37" s="1" t="s">
        <v>688</v>
      </c>
      <c r="C37" s="104" t="s">
        <v>40</v>
      </c>
      <c r="D37" s="121">
        <v>16</v>
      </c>
      <c r="E37" s="119"/>
      <c r="F37" s="119"/>
      <c r="G37" s="32"/>
      <c r="H37" s="32"/>
      <c r="I37" s="32"/>
      <c r="J37" s="32">
        <f t="shared" si="11"/>
        <v>16</v>
      </c>
      <c r="K37" s="32"/>
      <c r="L37" s="32"/>
      <c r="M37" s="33">
        <f t="shared" si="12"/>
        <v>16.0031</v>
      </c>
      <c r="N37" s="32">
        <f t="shared" si="13"/>
        <v>1</v>
      </c>
      <c r="O37" s="32" t="str">
        <f t="shared" ca="1" si="14"/>
        <v>Y</v>
      </c>
      <c r="P37" s="34" t="s">
        <v>678</v>
      </c>
      <c r="Q37" s="113">
        <f t="shared" si="15"/>
        <v>0</v>
      </c>
      <c r="R37" s="36">
        <f t="shared" si="16"/>
        <v>16.015999999999998</v>
      </c>
      <c r="S37" s="36">
        <f t="shared" si="17"/>
        <v>16.015999999999998</v>
      </c>
      <c r="T37" s="35">
        <f t="shared" si="18"/>
        <v>0</v>
      </c>
      <c r="U37" s="35">
        <f t="shared" si="19"/>
        <v>16.019099999999998</v>
      </c>
      <c r="V37" s="121">
        <v>16</v>
      </c>
      <c r="W37" s="119"/>
      <c r="X37" s="119"/>
      <c r="Y37" s="32"/>
      <c r="Z37" s="32"/>
      <c r="AA37" s="32"/>
      <c r="AG37" s="1"/>
      <c r="AH37" s="40"/>
      <c r="AI37" s="25"/>
      <c r="AJ37" s="25"/>
      <c r="AK37" s="25"/>
      <c r="AL37" s="25"/>
      <c r="AM37" s="25"/>
      <c r="AN37" s="59"/>
      <c r="AO37" s="59"/>
      <c r="AP37" s="59"/>
      <c r="AQ37" s="52"/>
    </row>
    <row r="38" spans="1:43">
      <c r="A38" s="1">
        <v>11</v>
      </c>
      <c r="B38" s="1" t="s">
        <v>689</v>
      </c>
      <c r="C38" s="104" t="s">
        <v>25</v>
      </c>
      <c r="D38" s="121">
        <v>15</v>
      </c>
      <c r="E38" s="119"/>
      <c r="F38" s="119"/>
      <c r="G38" s="32"/>
      <c r="H38" s="32"/>
      <c r="I38" s="32"/>
      <c r="J38" s="32">
        <f t="shared" si="11"/>
        <v>15</v>
      </c>
      <c r="K38" s="32"/>
      <c r="L38" s="32"/>
      <c r="M38" s="33">
        <f t="shared" si="12"/>
        <v>15.0032</v>
      </c>
      <c r="N38" s="32">
        <f t="shared" si="13"/>
        <v>1</v>
      </c>
      <c r="O38" s="32" t="str">
        <f t="shared" ca="1" si="14"/>
        <v>Y</v>
      </c>
      <c r="P38" s="34" t="s">
        <v>678</v>
      </c>
      <c r="Q38" s="113">
        <f t="shared" si="15"/>
        <v>0</v>
      </c>
      <c r="R38" s="36">
        <f t="shared" si="16"/>
        <v>15.014999999999999</v>
      </c>
      <c r="S38" s="36">
        <f t="shared" si="17"/>
        <v>15.015000000000001</v>
      </c>
      <c r="T38" s="35">
        <f t="shared" si="18"/>
        <v>0</v>
      </c>
      <c r="U38" s="35">
        <f t="shared" si="19"/>
        <v>15.0182</v>
      </c>
      <c r="V38" s="121">
        <v>15</v>
      </c>
      <c r="W38" s="119"/>
      <c r="X38" s="119"/>
      <c r="Y38" s="32"/>
      <c r="Z38" s="32"/>
      <c r="AA38" s="32"/>
      <c r="AG38" s="1"/>
      <c r="AH38" s="40"/>
      <c r="AI38" s="25"/>
      <c r="AJ38" s="25"/>
      <c r="AK38" s="25"/>
      <c r="AL38" s="25"/>
      <c r="AM38" s="25"/>
      <c r="AN38" s="59"/>
      <c r="AO38" s="59"/>
      <c r="AP38" s="59"/>
      <c r="AQ38" s="52"/>
    </row>
    <row r="39" spans="1:43">
      <c r="A39" s="1">
        <v>12</v>
      </c>
      <c r="B39" s="1" t="s">
        <v>690</v>
      </c>
      <c r="C39" s="104" t="s">
        <v>88</v>
      </c>
      <c r="D39" s="121">
        <v>14</v>
      </c>
      <c r="E39" s="119"/>
      <c r="F39" s="119"/>
      <c r="G39" s="32"/>
      <c r="H39" s="32"/>
      <c r="I39" s="32"/>
      <c r="J39" s="32">
        <f t="shared" si="11"/>
        <v>14</v>
      </c>
      <c r="K39" s="32"/>
      <c r="L39" s="32"/>
      <c r="M39" s="33">
        <f t="shared" si="12"/>
        <v>14.003299999999999</v>
      </c>
      <c r="N39" s="32">
        <f t="shared" si="13"/>
        <v>1</v>
      </c>
      <c r="O39" s="32" t="str">
        <f t="shared" ca="1" si="14"/>
        <v>Y</v>
      </c>
      <c r="P39" s="34" t="s">
        <v>678</v>
      </c>
      <c r="Q39" s="113">
        <f t="shared" si="15"/>
        <v>0</v>
      </c>
      <c r="R39" s="36">
        <f t="shared" si="16"/>
        <v>14.013999999999999</v>
      </c>
      <c r="S39" s="36">
        <f t="shared" si="17"/>
        <v>14.013999999999999</v>
      </c>
      <c r="T39" s="35">
        <f t="shared" si="18"/>
        <v>0</v>
      </c>
      <c r="U39" s="35">
        <f t="shared" si="19"/>
        <v>14.017299999999999</v>
      </c>
      <c r="V39" s="121">
        <v>14</v>
      </c>
      <c r="W39" s="119"/>
      <c r="X39" s="119"/>
      <c r="Y39" s="32"/>
      <c r="Z39" s="32"/>
      <c r="AA39" s="32"/>
      <c r="AG39" s="1"/>
      <c r="AH39" s="40"/>
      <c r="AI39" s="25"/>
      <c r="AJ39" s="25"/>
      <c r="AK39" s="25"/>
      <c r="AL39" s="25"/>
      <c r="AM39" s="25"/>
      <c r="AN39" s="59"/>
      <c r="AO39" s="59"/>
      <c r="AP39" s="59"/>
      <c r="AQ39" s="52"/>
    </row>
    <row r="40" spans="1:43" ht="3" customHeight="1">
      <c r="A40" s="104"/>
      <c r="B40" s="104"/>
      <c r="C40" s="104"/>
      <c r="D40" s="121"/>
      <c r="E40" s="121"/>
      <c r="F40" s="119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/>
      <c r="V40" s="118"/>
      <c r="W40" s="119"/>
      <c r="X40" s="119"/>
      <c r="Y40" s="32"/>
      <c r="Z40" s="32"/>
      <c r="AA40" s="32"/>
      <c r="AG40" s="1"/>
      <c r="AH40" s="40"/>
      <c r="AI40" s="25"/>
      <c r="AJ40" s="25"/>
      <c r="AK40" s="25"/>
      <c r="AL40" s="25"/>
      <c r="AM40" s="25"/>
      <c r="AN40" s="25"/>
      <c r="AO40" s="25"/>
      <c r="AP40" s="25"/>
      <c r="AQ40" s="52"/>
    </row>
    <row r="41" spans="1:43" ht="15">
      <c r="C41" s="117"/>
      <c r="D41" s="118"/>
      <c r="E41" s="119"/>
      <c r="F41" s="119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5"/>
      <c r="V41" s="121"/>
      <c r="W41" s="121"/>
      <c r="X41" s="119"/>
      <c r="Y41" s="32"/>
      <c r="Z41" s="32"/>
      <c r="AA41" s="32"/>
      <c r="AG41" s="1"/>
      <c r="AH41" s="40"/>
      <c r="AI41" s="25"/>
      <c r="AJ41" s="25"/>
      <c r="AK41" s="25"/>
      <c r="AL41" s="25"/>
      <c r="AM41" s="25"/>
      <c r="AN41" s="25"/>
      <c r="AO41" s="25"/>
      <c r="AP41" s="25"/>
      <c r="AQ41" s="52"/>
    </row>
    <row r="42" spans="1:43" ht="15">
      <c r="A42" s="26" t="s">
        <v>691</v>
      </c>
      <c r="C42" s="117"/>
      <c r="D42" s="118"/>
      <c r="E42" s="119"/>
      <c r="F42" s="119"/>
      <c r="G42" s="32"/>
      <c r="H42" s="32"/>
      <c r="I42" s="32"/>
      <c r="J42" s="32"/>
      <c r="K42" s="32"/>
      <c r="L42" s="32"/>
      <c r="M42" s="32"/>
      <c r="N42" s="32"/>
      <c r="O42" s="32"/>
      <c r="P42" s="90" t="str">
        <f>A42</f>
        <v>U13B</v>
      </c>
      <c r="Q42" s="32"/>
      <c r="R42" s="32"/>
      <c r="S42" s="32"/>
      <c r="T42" s="32"/>
      <c r="U42" s="35"/>
      <c r="V42" s="32"/>
      <c r="W42" s="32"/>
      <c r="X42" s="32"/>
      <c r="Y42" s="32"/>
      <c r="Z42" s="32"/>
      <c r="AA42" s="32"/>
      <c r="AG42" s="1"/>
      <c r="AH42" s="40"/>
      <c r="AI42" s="25"/>
      <c r="AJ42" s="25"/>
      <c r="AK42" s="25"/>
      <c r="AL42" s="25"/>
      <c r="AM42" s="25"/>
      <c r="AN42" s="38">
        <v>60</v>
      </c>
      <c r="AO42" s="38">
        <v>56</v>
      </c>
      <c r="AP42" s="38">
        <v>54</v>
      </c>
      <c r="AQ42" s="52"/>
    </row>
    <row r="43" spans="1:43">
      <c r="A43" s="1">
        <v>1</v>
      </c>
      <c r="B43" s="1" t="s">
        <v>692</v>
      </c>
      <c r="C43" s="104" t="s">
        <v>69</v>
      </c>
      <c r="D43" s="121">
        <v>20</v>
      </c>
      <c r="E43" s="119"/>
      <c r="F43" s="119"/>
      <c r="G43" s="32"/>
      <c r="H43" s="32"/>
      <c r="I43" s="32"/>
      <c r="J43" s="32">
        <f>IFERROR(LARGE(D43:I43,1),0)+IF($C$5&gt;=2,IFERROR(LARGE(D43:I43,2),0),0)+IF($C$5&gt;=3,IFERROR(LARGE(D43:I43,3),0),0)+IF($C$5&gt;=4,IFERROR(LARGE(D43:I43,4),0),0)+IF($C$5&gt;=5,IFERROR(LARGE(D43:I43,5),0),0)+IF($C$5&gt;=6,IFERROR(LARGE(D43:I43,6),0),0)</f>
        <v>20</v>
      </c>
      <c r="K43" s="32"/>
      <c r="L43" s="32" t="s">
        <v>736</v>
      </c>
      <c r="M43" s="33">
        <f>J43+(ROW(J43)-ROW(J$6))/10000</f>
        <v>20.003699999999998</v>
      </c>
      <c r="N43" s="32">
        <f>COUNT(D43:I43)</f>
        <v>1</v>
      </c>
      <c r="O43" s="32" t="str">
        <f ca="1">IF(AND(N43=1,OFFSET(C43,0,O$3)&gt;0),"Y",0)</f>
        <v>Y</v>
      </c>
      <c r="P43" s="34" t="s">
        <v>691</v>
      </c>
      <c r="Q43" s="113">
        <f>1-(P43=P42)</f>
        <v>0</v>
      </c>
      <c r="R43" s="36">
        <f>IFERROR(LARGE(D43:I43,1),0)*1.001+IF($C$5&gt;=2,IFERROR(LARGE(D43:I43,2),0),0)*1.0001+IF($C$5&gt;=3,IFERROR(LARGE(D43:I43,3),0),0)*1.00001+IF($C$5&gt;=4,IFERROR(LARGE(D43:I43,4),0),0)*1.000001+IF($C$5&gt;=5,IFERROR(LARGE(D43:I43,5),0),0)*1.0000001+IF($C$5&gt;=6,IFERROR(LARGE(D43:I43,6),0),0)*1.00000001</f>
        <v>20.019999999999996</v>
      </c>
      <c r="S43" s="36">
        <f>J43+V43/1000+IF($C$5&gt;=2,W43/10000,0)+IF($C$5&gt;=3,X43/100000,0)+IF($C$5&gt;=4,Y43/1000000,0)+IF($C$5&gt;=5,Z43/10000000,0)+IF($C$5&gt;=6,AA43/100000000,0)</f>
        <v>20.02</v>
      </c>
      <c r="T43" s="35">
        <f>1-(R43=S43)</f>
        <v>0</v>
      </c>
      <c r="U43" s="35">
        <f>M43+V43/1000+W43/10000+X43/100000+Y43/1000000+Z43/10000000+AA43/100000000</f>
        <v>20.023699999999998</v>
      </c>
      <c r="V43" s="121">
        <v>20</v>
      </c>
      <c r="W43" s="119"/>
      <c r="X43" s="119"/>
      <c r="Y43" s="32"/>
      <c r="Z43" s="32"/>
      <c r="AA43" s="32"/>
      <c r="AG43" s="1"/>
      <c r="AH43" s="40"/>
      <c r="AI43" s="25"/>
      <c r="AJ43" s="25"/>
      <c r="AK43" s="25"/>
      <c r="AL43" s="25"/>
      <c r="AM43" s="25"/>
      <c r="AN43" s="59"/>
      <c r="AO43" s="59"/>
      <c r="AP43" s="59"/>
      <c r="AQ43" s="52"/>
    </row>
    <row r="44" spans="1:43">
      <c r="A44" s="1">
        <v>2</v>
      </c>
      <c r="B44" s="1" t="s">
        <v>693</v>
      </c>
      <c r="C44" s="104" t="s">
        <v>40</v>
      </c>
      <c r="D44" s="121">
        <v>19</v>
      </c>
      <c r="E44" s="119"/>
      <c r="F44" s="119"/>
      <c r="G44" s="32"/>
      <c r="H44" s="32"/>
      <c r="I44" s="32"/>
      <c r="J44" s="32">
        <f>IFERROR(LARGE(D44:I44,1),0)+IF($C$5&gt;=2,IFERROR(LARGE(D44:I44,2),0),0)+IF($C$5&gt;=3,IFERROR(LARGE(D44:I44,3),0),0)+IF($C$5&gt;=4,IFERROR(LARGE(D44:I44,4),0),0)+IF($C$5&gt;=5,IFERROR(LARGE(D44:I44,5),0),0)+IF($C$5&gt;=6,IFERROR(LARGE(D44:I44,6),0),0)</f>
        <v>19</v>
      </c>
      <c r="K44" s="32"/>
      <c r="L44" s="32" t="s">
        <v>737</v>
      </c>
      <c r="M44" s="33">
        <f>J44+(ROW(J44)-ROW(J$6))/10000</f>
        <v>19.003799999999998</v>
      </c>
      <c r="N44" s="32">
        <f>COUNT(D44:I44)</f>
        <v>1</v>
      </c>
      <c r="O44" s="32" t="str">
        <f ca="1">IF(AND(N44=1,OFFSET(C44,0,O$3)&gt;0),"Y",0)</f>
        <v>Y</v>
      </c>
      <c r="P44" s="34" t="s">
        <v>691</v>
      </c>
      <c r="Q44" s="113">
        <f>1-(P44=P43)</f>
        <v>0</v>
      </c>
      <c r="R44" s="36">
        <f>IFERROR(LARGE(D44:I44,1),0)*1.001+IF($C$5&gt;=2,IFERROR(LARGE(D44:I44,2),0),0)*1.0001+IF($C$5&gt;=3,IFERROR(LARGE(D44:I44,3),0),0)*1.00001+IF($C$5&gt;=4,IFERROR(LARGE(D44:I44,4),0),0)*1.000001+IF($C$5&gt;=5,IFERROR(LARGE(D44:I44,5),0),0)*1.0000001+IF($C$5&gt;=6,IFERROR(LARGE(D44:I44,6),0),0)*1.00000001</f>
        <v>19.018999999999998</v>
      </c>
      <c r="S44" s="36">
        <f>J44+V44/1000+IF($C$5&gt;=2,W44/10000,0)+IF($C$5&gt;=3,X44/100000,0)+IF($C$5&gt;=4,Y44/1000000,0)+IF($C$5&gt;=5,Z44/10000000,0)+IF($C$5&gt;=6,AA44/100000000,0)</f>
        <v>19.018999999999998</v>
      </c>
      <c r="T44" s="35">
        <f>1-(R44=S44)</f>
        <v>0</v>
      </c>
      <c r="U44" s="35">
        <f>M44+V44/1000+W44/10000+X44/100000+Y44/1000000+Z44/10000000+AA44/100000000</f>
        <v>19.022799999999997</v>
      </c>
      <c r="V44" s="121">
        <v>19</v>
      </c>
      <c r="W44" s="119"/>
      <c r="X44" s="119"/>
      <c r="Y44" s="32"/>
      <c r="Z44" s="32"/>
      <c r="AA44" s="32"/>
      <c r="AG44" s="1"/>
      <c r="AH44" s="40"/>
      <c r="AI44" s="25"/>
      <c r="AJ44" s="25"/>
      <c r="AK44" s="25"/>
      <c r="AL44" s="25"/>
      <c r="AM44" s="25"/>
      <c r="AN44" s="59"/>
      <c r="AO44" s="59"/>
      <c r="AP44" s="59"/>
      <c r="AQ44" s="52"/>
    </row>
    <row r="45" spans="1:43">
      <c r="A45" s="1">
        <v>3</v>
      </c>
      <c r="B45" s="1" t="s">
        <v>694</v>
      </c>
      <c r="C45" s="104" t="s">
        <v>40</v>
      </c>
      <c r="D45" s="121">
        <v>18</v>
      </c>
      <c r="E45" s="119"/>
      <c r="F45" s="119"/>
      <c r="G45" s="32"/>
      <c r="H45" s="32"/>
      <c r="I45" s="32"/>
      <c r="J45" s="32">
        <f>IFERROR(LARGE(D45:I45,1),0)+IF($C$5&gt;=2,IFERROR(LARGE(D45:I45,2),0),0)+IF($C$5&gt;=3,IFERROR(LARGE(D45:I45,3),0),0)+IF($C$5&gt;=4,IFERROR(LARGE(D45:I45,4),0),0)+IF($C$5&gt;=5,IFERROR(LARGE(D45:I45,5),0),0)+IF($C$5&gt;=6,IFERROR(LARGE(D45:I45,6),0),0)</f>
        <v>18</v>
      </c>
      <c r="K45" s="32"/>
      <c r="L45" s="32" t="s">
        <v>738</v>
      </c>
      <c r="M45" s="33">
        <f>J45+(ROW(J45)-ROW(J$6))/10000</f>
        <v>18.003900000000002</v>
      </c>
      <c r="N45" s="32">
        <f>COUNT(D45:I45)</f>
        <v>1</v>
      </c>
      <c r="O45" s="32" t="str">
        <f ca="1">IF(AND(N45=1,OFFSET(C45,0,O$3)&gt;0),"Y",0)</f>
        <v>Y</v>
      </c>
      <c r="P45" s="34" t="s">
        <v>691</v>
      </c>
      <c r="Q45" s="113">
        <f>1-(P45=P44)</f>
        <v>0</v>
      </c>
      <c r="R45" s="36">
        <f>IFERROR(LARGE(D45:I45,1),0)*1.001+IF($C$5&gt;=2,IFERROR(LARGE(D45:I45,2),0),0)*1.0001+IF($C$5&gt;=3,IFERROR(LARGE(D45:I45,3),0),0)*1.00001+IF($C$5&gt;=4,IFERROR(LARGE(D45:I45,4),0),0)*1.000001+IF($C$5&gt;=5,IFERROR(LARGE(D45:I45,5),0),0)*1.0000001+IF($C$5&gt;=6,IFERROR(LARGE(D45:I45,6),0),0)*1.00000001</f>
        <v>18.017999999999997</v>
      </c>
      <c r="S45" s="36">
        <f>J45+V45/1000+IF($C$5&gt;=2,W45/10000,0)+IF($C$5&gt;=3,X45/100000,0)+IF($C$5&gt;=4,Y45/1000000,0)+IF($C$5&gt;=5,Z45/10000000,0)+IF($C$5&gt;=6,AA45/100000000,0)</f>
        <v>18.018000000000001</v>
      </c>
      <c r="T45" s="35">
        <f>1-(R45=S45)</f>
        <v>0</v>
      </c>
      <c r="U45" s="35">
        <f>M45+V45/1000+W45/10000+X45/100000+Y45/1000000+Z45/10000000+AA45/100000000</f>
        <v>18.021900000000002</v>
      </c>
      <c r="V45" s="121">
        <v>18</v>
      </c>
      <c r="W45" s="119"/>
      <c r="X45" s="119"/>
      <c r="Y45" s="32"/>
      <c r="Z45" s="32"/>
      <c r="AA45" s="32"/>
      <c r="AG45" s="1"/>
      <c r="AH45" s="40"/>
      <c r="AI45" s="25"/>
      <c r="AJ45" s="25"/>
      <c r="AK45" s="25"/>
      <c r="AL45" s="25"/>
      <c r="AM45" s="25"/>
      <c r="AN45" s="59"/>
      <c r="AO45" s="59"/>
      <c r="AP45" s="59"/>
      <c r="AQ45" s="52"/>
    </row>
    <row r="46" spans="1:43">
      <c r="A46" s="1">
        <v>4</v>
      </c>
      <c r="B46" s="1" t="s">
        <v>695</v>
      </c>
      <c r="C46" s="104" t="s">
        <v>69</v>
      </c>
      <c r="D46" s="121">
        <v>17</v>
      </c>
      <c r="E46" s="119"/>
      <c r="F46" s="119"/>
      <c r="G46" s="32"/>
      <c r="H46" s="32"/>
      <c r="I46" s="32"/>
      <c r="J46" s="32">
        <f>IFERROR(LARGE(D46:I46,1),0)+IF($C$5&gt;=2,IFERROR(LARGE(D46:I46,2),0),0)+IF($C$5&gt;=3,IFERROR(LARGE(D46:I46,3),0),0)+IF($C$5&gt;=4,IFERROR(LARGE(D46:I46,4),0),0)+IF($C$5&gt;=5,IFERROR(LARGE(D46:I46,5),0),0)+IF($C$5&gt;=6,IFERROR(LARGE(D46:I46,6),0),0)</f>
        <v>17</v>
      </c>
      <c r="K46" s="32"/>
      <c r="L46" s="32"/>
      <c r="M46" s="33">
        <f>J46+(ROW(J46)-ROW(J$6))/10000</f>
        <v>17.004000000000001</v>
      </c>
      <c r="N46" s="32">
        <f>COUNT(D46:I46)</f>
        <v>1</v>
      </c>
      <c r="O46" s="32" t="str">
        <f ca="1">IF(AND(N46=1,OFFSET(C46,0,O$3)&gt;0),"Y",0)</f>
        <v>Y</v>
      </c>
      <c r="P46" s="34" t="s">
        <v>691</v>
      </c>
      <c r="Q46" s="113">
        <f>1-(P46=P45)</f>
        <v>0</v>
      </c>
      <c r="R46" s="36">
        <f>IFERROR(LARGE(D46:I46,1),0)*1.001+IF($C$5&gt;=2,IFERROR(LARGE(D46:I46,2),0),0)*1.0001+IF($C$5&gt;=3,IFERROR(LARGE(D46:I46,3),0),0)*1.00001+IF($C$5&gt;=4,IFERROR(LARGE(D46:I46,4),0),0)*1.000001+IF($C$5&gt;=5,IFERROR(LARGE(D46:I46,5),0),0)*1.0000001+IF($C$5&gt;=6,IFERROR(LARGE(D46:I46,6),0),0)*1.00000001</f>
        <v>17.016999999999999</v>
      </c>
      <c r="S46" s="36">
        <f>J46+V46/1000+IF($C$5&gt;=2,W46/10000,0)+IF($C$5&gt;=3,X46/100000,0)+IF($C$5&gt;=4,Y46/1000000,0)+IF($C$5&gt;=5,Z46/10000000,0)+IF($C$5&gt;=6,AA46/100000000,0)</f>
        <v>17.016999999999999</v>
      </c>
      <c r="T46" s="35">
        <f>1-(R46=S46)</f>
        <v>0</v>
      </c>
      <c r="U46" s="35">
        <f>M46+V46/1000+W46/10000+X46/100000+Y46/1000000+Z46/10000000+AA46/100000000</f>
        <v>17.021000000000001</v>
      </c>
      <c r="V46" s="121">
        <v>17</v>
      </c>
      <c r="W46" s="119"/>
      <c r="X46" s="119"/>
      <c r="Y46" s="32"/>
      <c r="Z46" s="32"/>
      <c r="AA46" s="32"/>
      <c r="AG46" s="1"/>
      <c r="AH46" s="40"/>
      <c r="AI46" s="25"/>
      <c r="AJ46" s="25"/>
      <c r="AK46" s="25"/>
      <c r="AL46" s="25"/>
      <c r="AM46" s="25"/>
      <c r="AN46" s="59"/>
      <c r="AO46" s="59"/>
      <c r="AP46" s="59"/>
      <c r="AQ46" s="52"/>
    </row>
    <row r="47" spans="1:43">
      <c r="A47" s="1">
        <v>5</v>
      </c>
      <c r="B47" s="1" t="s">
        <v>696</v>
      </c>
      <c r="C47" s="104" t="s">
        <v>25</v>
      </c>
      <c r="D47" s="121">
        <v>16</v>
      </c>
      <c r="E47" s="119"/>
      <c r="F47" s="119"/>
      <c r="G47" s="32"/>
      <c r="H47" s="32"/>
      <c r="I47" s="32"/>
      <c r="J47" s="32">
        <f>IFERROR(LARGE(D47:I47,1),0)+IF($C$5&gt;=2,IFERROR(LARGE(D47:I47,2),0),0)+IF($C$5&gt;=3,IFERROR(LARGE(D47:I47,3),0),0)+IF($C$5&gt;=4,IFERROR(LARGE(D47:I47,4),0),0)+IF($C$5&gt;=5,IFERROR(LARGE(D47:I47,5),0),0)+IF($C$5&gt;=6,IFERROR(LARGE(D47:I47,6),0),0)</f>
        <v>16</v>
      </c>
      <c r="K47" s="32"/>
      <c r="L47" s="32"/>
      <c r="M47" s="33">
        <f>J47+(ROW(J47)-ROW(J$6))/10000</f>
        <v>16.004100000000001</v>
      </c>
      <c r="N47" s="32">
        <f>COUNT(D47:I47)</f>
        <v>1</v>
      </c>
      <c r="O47" s="32" t="str">
        <f ca="1">IF(AND(N47=1,OFFSET(C47,0,O$3)&gt;0),"Y",0)</f>
        <v>Y</v>
      </c>
      <c r="P47" s="34" t="s">
        <v>691</v>
      </c>
      <c r="Q47" s="113">
        <f>1-(P47=P46)</f>
        <v>0</v>
      </c>
      <c r="R47" s="36">
        <f>IFERROR(LARGE(D47:I47,1),0)*1.001+IF($C$5&gt;=2,IFERROR(LARGE(D47:I47,2),0),0)*1.0001+IF($C$5&gt;=3,IFERROR(LARGE(D47:I47,3),0),0)*1.00001+IF($C$5&gt;=4,IFERROR(LARGE(D47:I47,4),0),0)*1.000001+IF($C$5&gt;=5,IFERROR(LARGE(D47:I47,5),0),0)*1.0000001+IF($C$5&gt;=6,IFERROR(LARGE(D47:I47,6),0),0)*1.00000001</f>
        <v>16.015999999999998</v>
      </c>
      <c r="S47" s="36">
        <f>J47+V47/1000+IF($C$5&gt;=2,W47/10000,0)+IF($C$5&gt;=3,X47/100000,0)+IF($C$5&gt;=4,Y47/1000000,0)+IF($C$5&gt;=5,Z47/10000000,0)+IF($C$5&gt;=6,AA47/100000000,0)</f>
        <v>16.015999999999998</v>
      </c>
      <c r="T47" s="35">
        <f>1-(R47=S47)</f>
        <v>0</v>
      </c>
      <c r="U47" s="35">
        <f>M47+V47/1000+W47/10000+X47/100000+Y47/1000000+Z47/10000000+AA47/100000000</f>
        <v>16.020099999999999</v>
      </c>
      <c r="V47" s="121">
        <v>16</v>
      </c>
      <c r="W47" s="119"/>
      <c r="X47" s="119"/>
      <c r="Y47" s="32"/>
      <c r="Z47" s="32"/>
      <c r="AA47" s="32"/>
      <c r="AG47" s="1"/>
      <c r="AH47" s="40"/>
      <c r="AI47" s="25"/>
      <c r="AJ47" s="25"/>
      <c r="AK47" s="25"/>
      <c r="AL47" s="25"/>
      <c r="AM47" s="25"/>
      <c r="AN47" s="59"/>
      <c r="AO47" s="59"/>
      <c r="AP47" s="59"/>
      <c r="AQ47" s="52"/>
    </row>
    <row r="48" spans="1:43" ht="3" customHeight="1">
      <c r="A48" s="104"/>
      <c r="B48" s="104"/>
      <c r="C48" s="104"/>
      <c r="D48" s="121"/>
      <c r="E48" s="121"/>
      <c r="F48" s="119"/>
      <c r="G48" s="32"/>
      <c r="H48" s="120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/>
      <c r="V48" s="118"/>
      <c r="W48" s="119"/>
      <c r="X48" s="119"/>
      <c r="Y48" s="32"/>
      <c r="Z48" s="32"/>
      <c r="AA48" s="32"/>
      <c r="AG48" s="1"/>
      <c r="AH48" s="40"/>
      <c r="AI48" s="25"/>
      <c r="AJ48" s="25"/>
      <c r="AK48" s="25"/>
      <c r="AL48" s="25"/>
      <c r="AM48" s="25"/>
      <c r="AN48" s="25"/>
      <c r="AO48" s="25"/>
      <c r="AP48" s="25"/>
      <c r="AQ48" s="52"/>
    </row>
    <row r="49" spans="1:43" ht="15">
      <c r="C49" s="117"/>
      <c r="D49" s="118"/>
      <c r="E49" s="119"/>
      <c r="F49" s="119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5"/>
      <c r="V49" s="121"/>
      <c r="W49" s="121"/>
      <c r="X49" s="119"/>
      <c r="Y49" s="32"/>
      <c r="Z49" s="120"/>
      <c r="AA49" s="32"/>
      <c r="AG49" s="1"/>
      <c r="AH49" s="40"/>
      <c r="AI49" s="25"/>
      <c r="AJ49" s="25"/>
      <c r="AK49" s="25"/>
      <c r="AL49" s="25"/>
      <c r="AM49" s="25"/>
      <c r="AN49" s="25"/>
      <c r="AO49" s="25"/>
      <c r="AP49" s="25"/>
      <c r="AQ49" s="52"/>
    </row>
    <row r="50" spans="1:43" ht="15">
      <c r="A50" s="26" t="s">
        <v>697</v>
      </c>
      <c r="C50" s="117"/>
      <c r="D50" s="118"/>
      <c r="E50" s="119"/>
      <c r="F50" s="119"/>
      <c r="G50" s="32"/>
      <c r="H50" s="32"/>
      <c r="I50" s="32"/>
      <c r="J50" s="32"/>
      <c r="K50" s="32"/>
      <c r="L50" s="32"/>
      <c r="M50" s="32"/>
      <c r="N50" s="32"/>
      <c r="O50" s="32"/>
      <c r="P50" s="90" t="str">
        <f>A50</f>
        <v>U13G</v>
      </c>
      <c r="Q50" s="32"/>
      <c r="R50" s="32"/>
      <c r="S50" s="32"/>
      <c r="T50" s="32"/>
      <c r="U50" s="35"/>
      <c r="V50" s="32"/>
      <c r="W50" s="32"/>
      <c r="X50" s="32"/>
      <c r="Y50" s="32"/>
      <c r="Z50" s="32"/>
      <c r="AA50" s="32"/>
      <c r="AG50" s="1"/>
      <c r="AH50" s="40"/>
      <c r="AI50" s="25"/>
      <c r="AJ50" s="25"/>
      <c r="AK50" s="25"/>
      <c r="AL50" s="25"/>
      <c r="AM50" s="25"/>
      <c r="AN50" s="38">
        <v>59</v>
      </c>
      <c r="AO50" s="38">
        <v>57</v>
      </c>
      <c r="AP50" s="38">
        <v>56</v>
      </c>
      <c r="AQ50" s="52"/>
    </row>
    <row r="51" spans="1:43">
      <c r="A51" s="1">
        <v>1</v>
      </c>
      <c r="B51" s="1" t="s">
        <v>698</v>
      </c>
      <c r="C51" s="104" t="s">
        <v>40</v>
      </c>
      <c r="D51" s="121">
        <v>20</v>
      </c>
      <c r="E51" s="119"/>
      <c r="F51" s="119"/>
      <c r="G51" s="32"/>
      <c r="H51" s="32"/>
      <c r="I51" s="32"/>
      <c r="J51" s="32">
        <f t="shared" ref="J51:J56" si="20">IFERROR(LARGE(D51:I51,1),0)+IF($C$5&gt;=2,IFERROR(LARGE(D51:I51,2),0),0)+IF($C$5&gt;=3,IFERROR(LARGE(D51:I51,3),0),0)+IF($C$5&gt;=4,IFERROR(LARGE(D51:I51,4),0),0)+IF($C$5&gt;=5,IFERROR(LARGE(D51:I51,5),0),0)+IF($C$5&gt;=6,IFERROR(LARGE(D51:I51,6),0),0)</f>
        <v>20</v>
      </c>
      <c r="K51" s="32"/>
      <c r="L51" s="32" t="s">
        <v>739</v>
      </c>
      <c r="M51" s="33">
        <f t="shared" ref="M51:M56" si="21">J51+(ROW(J51)-ROW(J$6))/10000</f>
        <v>20.0045</v>
      </c>
      <c r="N51" s="32">
        <f t="shared" ref="N51:N56" si="22">COUNT(D51:I51)</f>
        <v>1</v>
      </c>
      <c r="O51" s="32" t="str">
        <f t="shared" ref="O51:O56" ca="1" si="23">IF(AND(N51=1,OFFSET(C51,0,O$3)&gt;0),"Y",0)</f>
        <v>Y</v>
      </c>
      <c r="P51" s="34" t="s">
        <v>697</v>
      </c>
      <c r="Q51" s="113">
        <f t="shared" ref="Q51:Q56" si="24">1-(P51=P50)</f>
        <v>0</v>
      </c>
      <c r="R51" s="36">
        <f t="shared" ref="R51:R56" si="25">IFERROR(LARGE(D51:I51,1),0)*1.001+IF($C$5&gt;=2,IFERROR(LARGE(D51:I51,2),0),0)*1.0001+IF($C$5&gt;=3,IFERROR(LARGE(D51:I51,3),0),0)*1.00001+IF($C$5&gt;=4,IFERROR(LARGE(D51:I51,4),0),0)*1.000001+IF($C$5&gt;=5,IFERROR(LARGE(D51:I51,5),0),0)*1.0000001+IF($C$5&gt;=6,IFERROR(LARGE(D51:I51,6),0),0)*1.00000001</f>
        <v>20.019999999999996</v>
      </c>
      <c r="S51" s="36">
        <f t="shared" ref="S51:S56" si="26">J51+V51/1000+IF($C$5&gt;=2,W51/10000,0)+IF($C$5&gt;=3,X51/100000,0)+IF($C$5&gt;=4,Y51/1000000,0)+IF($C$5&gt;=5,Z51/10000000,0)+IF($C$5&gt;=6,AA51/100000000,0)</f>
        <v>20.02</v>
      </c>
      <c r="T51" s="35">
        <f t="shared" ref="T51:T56" si="27">1-(R51=S51)</f>
        <v>0</v>
      </c>
      <c r="U51" s="35">
        <f t="shared" ref="U51:U56" si="28">M51+V51/1000+W51/10000+X51/100000+Y51/1000000+Z51/10000000+AA51/100000000</f>
        <v>20.0245</v>
      </c>
      <c r="V51" s="121">
        <v>20</v>
      </c>
      <c r="W51" s="119"/>
      <c r="X51" s="119"/>
      <c r="Y51" s="32"/>
      <c r="Z51" s="32"/>
      <c r="AA51" s="32"/>
      <c r="AG51" s="1"/>
      <c r="AH51" s="40"/>
      <c r="AI51" s="25"/>
      <c r="AJ51" s="25"/>
      <c r="AK51" s="25"/>
      <c r="AL51" s="25"/>
      <c r="AM51" s="25"/>
      <c r="AN51" s="59"/>
      <c r="AO51" s="59"/>
      <c r="AP51" s="59"/>
      <c r="AQ51" s="52"/>
    </row>
    <row r="52" spans="1:43">
      <c r="A52" s="1">
        <v>2</v>
      </c>
      <c r="B52" s="1" t="s">
        <v>699</v>
      </c>
      <c r="C52" s="104" t="s">
        <v>40</v>
      </c>
      <c r="D52" s="121">
        <v>19</v>
      </c>
      <c r="E52" s="119"/>
      <c r="F52" s="119"/>
      <c r="G52" s="32"/>
      <c r="H52" s="32"/>
      <c r="I52" s="32"/>
      <c r="J52" s="32">
        <f t="shared" si="20"/>
        <v>19</v>
      </c>
      <c r="K52" s="32"/>
      <c r="L52" s="32" t="s">
        <v>740</v>
      </c>
      <c r="M52" s="33">
        <f t="shared" si="21"/>
        <v>19.0046</v>
      </c>
      <c r="N52" s="32">
        <f t="shared" si="22"/>
        <v>1</v>
      </c>
      <c r="O52" s="32" t="str">
        <f t="shared" ca="1" si="23"/>
        <v>Y</v>
      </c>
      <c r="P52" s="34" t="s">
        <v>697</v>
      </c>
      <c r="Q52" s="113">
        <f t="shared" si="24"/>
        <v>0</v>
      </c>
      <c r="R52" s="36">
        <f t="shared" si="25"/>
        <v>19.018999999999998</v>
      </c>
      <c r="S52" s="36">
        <f t="shared" si="26"/>
        <v>19.018999999999998</v>
      </c>
      <c r="T52" s="35">
        <f t="shared" si="27"/>
        <v>0</v>
      </c>
      <c r="U52" s="35">
        <f t="shared" si="28"/>
        <v>19.023599999999998</v>
      </c>
      <c r="V52" s="121">
        <v>19</v>
      </c>
      <c r="W52" s="119"/>
      <c r="X52" s="119"/>
      <c r="Y52" s="32"/>
      <c r="Z52" s="32"/>
      <c r="AA52" s="32"/>
      <c r="AG52" s="1"/>
      <c r="AH52" s="40"/>
      <c r="AI52" s="25"/>
      <c r="AJ52" s="25"/>
      <c r="AK52" s="25"/>
      <c r="AL52" s="25"/>
      <c r="AM52" s="25"/>
      <c r="AN52" s="59"/>
      <c r="AO52" s="59"/>
      <c r="AP52" s="59"/>
      <c r="AQ52" s="52"/>
    </row>
    <row r="53" spans="1:43">
      <c r="A53" s="1">
        <v>3</v>
      </c>
      <c r="B53" s="1" t="s">
        <v>700</v>
      </c>
      <c r="C53" s="104" t="s">
        <v>19</v>
      </c>
      <c r="D53" s="121">
        <v>18</v>
      </c>
      <c r="E53" s="119"/>
      <c r="F53" s="119"/>
      <c r="G53" s="32"/>
      <c r="H53" s="32"/>
      <c r="I53" s="32"/>
      <c r="J53" s="32">
        <f t="shared" si="20"/>
        <v>18</v>
      </c>
      <c r="K53" s="32"/>
      <c r="L53" s="32" t="s">
        <v>741</v>
      </c>
      <c r="M53" s="33">
        <f t="shared" si="21"/>
        <v>18.0047</v>
      </c>
      <c r="N53" s="32">
        <f t="shared" si="22"/>
        <v>1</v>
      </c>
      <c r="O53" s="32" t="str">
        <f t="shared" ca="1" si="23"/>
        <v>Y</v>
      </c>
      <c r="P53" s="34" t="s">
        <v>697</v>
      </c>
      <c r="Q53" s="113">
        <f t="shared" si="24"/>
        <v>0</v>
      </c>
      <c r="R53" s="36">
        <f t="shared" si="25"/>
        <v>18.017999999999997</v>
      </c>
      <c r="S53" s="36">
        <f t="shared" si="26"/>
        <v>18.018000000000001</v>
      </c>
      <c r="T53" s="35">
        <f t="shared" si="27"/>
        <v>0</v>
      </c>
      <c r="U53" s="35">
        <f t="shared" si="28"/>
        <v>18.0227</v>
      </c>
      <c r="V53" s="121">
        <v>18</v>
      </c>
      <c r="W53" s="119"/>
      <c r="X53" s="119"/>
      <c r="Y53" s="32"/>
      <c r="Z53" s="32"/>
      <c r="AA53" s="32"/>
      <c r="AG53" s="1"/>
      <c r="AH53" s="40"/>
      <c r="AI53" s="25"/>
      <c r="AJ53" s="25"/>
      <c r="AK53" s="25"/>
      <c r="AL53" s="25"/>
      <c r="AM53" s="25"/>
      <c r="AN53" s="59"/>
      <c r="AO53" s="59"/>
      <c r="AP53" s="59"/>
      <c r="AQ53" s="52"/>
    </row>
    <row r="54" spans="1:43">
      <c r="A54" s="1">
        <v>4</v>
      </c>
      <c r="B54" s="1" t="s">
        <v>701</v>
      </c>
      <c r="C54" s="104" t="s">
        <v>19</v>
      </c>
      <c r="D54" s="121">
        <v>17</v>
      </c>
      <c r="E54" s="119"/>
      <c r="F54" s="119"/>
      <c r="G54" s="32"/>
      <c r="H54" s="32"/>
      <c r="I54" s="32"/>
      <c r="J54" s="32">
        <f t="shared" si="20"/>
        <v>17</v>
      </c>
      <c r="K54" s="32"/>
      <c r="L54" s="32"/>
      <c r="M54" s="33">
        <f t="shared" si="21"/>
        <v>17.004799999999999</v>
      </c>
      <c r="N54" s="32">
        <f t="shared" si="22"/>
        <v>1</v>
      </c>
      <c r="O54" s="32" t="str">
        <f t="shared" ca="1" si="23"/>
        <v>Y</v>
      </c>
      <c r="P54" s="34" t="s">
        <v>697</v>
      </c>
      <c r="Q54" s="113">
        <f t="shared" si="24"/>
        <v>0</v>
      </c>
      <c r="R54" s="36">
        <f t="shared" si="25"/>
        <v>17.016999999999999</v>
      </c>
      <c r="S54" s="36">
        <f t="shared" si="26"/>
        <v>17.016999999999999</v>
      </c>
      <c r="T54" s="35">
        <f t="shared" si="27"/>
        <v>0</v>
      </c>
      <c r="U54" s="35">
        <f t="shared" si="28"/>
        <v>17.021799999999999</v>
      </c>
      <c r="V54" s="121">
        <v>17</v>
      </c>
      <c r="W54" s="119"/>
      <c r="X54" s="119"/>
      <c r="Y54" s="32"/>
      <c r="Z54" s="32"/>
      <c r="AA54" s="32"/>
      <c r="AG54" s="1"/>
      <c r="AH54" s="40"/>
      <c r="AI54" s="25"/>
      <c r="AJ54" s="25"/>
      <c r="AK54" s="25"/>
      <c r="AL54" s="25"/>
      <c r="AM54" s="25"/>
      <c r="AN54" s="59"/>
      <c r="AO54" s="59"/>
      <c r="AP54" s="59"/>
      <c r="AQ54" s="52"/>
    </row>
    <row r="55" spans="1:43">
      <c r="A55" s="1">
        <v>5</v>
      </c>
      <c r="B55" s="1" t="s">
        <v>702</v>
      </c>
      <c r="C55" s="104" t="s">
        <v>40</v>
      </c>
      <c r="D55" s="121">
        <v>16</v>
      </c>
      <c r="E55" s="119"/>
      <c r="F55" s="119"/>
      <c r="G55" s="32"/>
      <c r="H55" s="32"/>
      <c r="I55" s="32"/>
      <c r="J55" s="32">
        <f t="shared" si="20"/>
        <v>16</v>
      </c>
      <c r="K55" s="32"/>
      <c r="L55" s="32"/>
      <c r="M55" s="33">
        <f t="shared" si="21"/>
        <v>16.004899999999999</v>
      </c>
      <c r="N55" s="32">
        <f t="shared" si="22"/>
        <v>1</v>
      </c>
      <c r="O55" s="32" t="str">
        <f t="shared" ca="1" si="23"/>
        <v>Y</v>
      </c>
      <c r="P55" s="34" t="s">
        <v>697</v>
      </c>
      <c r="Q55" s="113">
        <f t="shared" si="24"/>
        <v>0</v>
      </c>
      <c r="R55" s="36">
        <f t="shared" si="25"/>
        <v>16.015999999999998</v>
      </c>
      <c r="S55" s="36">
        <f t="shared" si="26"/>
        <v>16.015999999999998</v>
      </c>
      <c r="T55" s="35">
        <f t="shared" si="27"/>
        <v>0</v>
      </c>
      <c r="U55" s="35">
        <f t="shared" si="28"/>
        <v>16.020899999999997</v>
      </c>
      <c r="V55" s="121">
        <v>16</v>
      </c>
      <c r="W55" s="119"/>
      <c r="X55" s="119"/>
      <c r="Y55" s="32"/>
      <c r="Z55" s="32"/>
      <c r="AA55" s="32"/>
      <c r="AG55" s="1"/>
      <c r="AH55" s="40"/>
      <c r="AI55" s="25"/>
      <c r="AJ55" s="25"/>
      <c r="AK55" s="25"/>
      <c r="AL55" s="25"/>
      <c r="AM55" s="25"/>
      <c r="AN55" s="59"/>
      <c r="AO55" s="59"/>
      <c r="AP55" s="59"/>
      <c r="AQ55" s="52"/>
    </row>
    <row r="56" spans="1:43">
      <c r="A56" s="1">
        <v>6</v>
      </c>
      <c r="B56" s="1" t="s">
        <v>703</v>
      </c>
      <c r="C56" s="104" t="s">
        <v>91</v>
      </c>
      <c r="D56" s="121">
        <v>15</v>
      </c>
      <c r="E56" s="119"/>
      <c r="F56" s="119"/>
      <c r="G56" s="32"/>
      <c r="H56" s="32"/>
      <c r="I56" s="32"/>
      <c r="J56" s="32">
        <f t="shared" si="20"/>
        <v>15</v>
      </c>
      <c r="K56" s="32"/>
      <c r="L56" s="32"/>
      <c r="M56" s="33">
        <f t="shared" si="21"/>
        <v>15.005000000000001</v>
      </c>
      <c r="N56" s="32">
        <f t="shared" si="22"/>
        <v>1</v>
      </c>
      <c r="O56" s="32" t="str">
        <f t="shared" ca="1" si="23"/>
        <v>Y</v>
      </c>
      <c r="P56" s="34" t="s">
        <v>697</v>
      </c>
      <c r="Q56" s="113">
        <f t="shared" si="24"/>
        <v>0</v>
      </c>
      <c r="R56" s="36">
        <f t="shared" si="25"/>
        <v>15.014999999999999</v>
      </c>
      <c r="S56" s="36">
        <f t="shared" si="26"/>
        <v>15.015000000000001</v>
      </c>
      <c r="T56" s="35">
        <f t="shared" si="27"/>
        <v>0</v>
      </c>
      <c r="U56" s="35">
        <f t="shared" si="28"/>
        <v>15.020000000000001</v>
      </c>
      <c r="V56" s="121">
        <v>15</v>
      </c>
      <c r="W56" s="119"/>
      <c r="X56" s="119"/>
      <c r="Y56" s="32"/>
      <c r="Z56" s="32"/>
      <c r="AA56" s="32"/>
      <c r="AG56" s="1"/>
      <c r="AH56" s="40"/>
      <c r="AI56" s="25"/>
      <c r="AJ56" s="25"/>
      <c r="AK56" s="25"/>
      <c r="AL56" s="25"/>
      <c r="AM56" s="25"/>
      <c r="AN56" s="59"/>
      <c r="AO56" s="59"/>
      <c r="AP56" s="59"/>
      <c r="AQ56" s="52"/>
    </row>
    <row r="57" spans="1:43" ht="3" customHeight="1">
      <c r="A57" s="104"/>
      <c r="B57" s="104"/>
      <c r="C57" s="104"/>
      <c r="D57" s="121"/>
      <c r="E57" s="121"/>
      <c r="F57" s="119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5"/>
      <c r="V57" s="118"/>
      <c r="W57" s="119"/>
      <c r="X57" s="119"/>
      <c r="Y57" s="32"/>
      <c r="Z57" s="32"/>
      <c r="AA57" s="32"/>
      <c r="AG57" s="1"/>
      <c r="AH57" s="40"/>
      <c r="AI57" s="25"/>
      <c r="AJ57" s="25"/>
      <c r="AK57" s="25"/>
      <c r="AL57" s="25"/>
      <c r="AM57" s="25"/>
      <c r="AN57" s="25"/>
      <c r="AO57" s="25"/>
      <c r="AP57" s="25"/>
      <c r="AQ57" s="52"/>
    </row>
    <row r="58" spans="1:43" ht="15">
      <c r="C58" s="117"/>
      <c r="D58" s="118"/>
      <c r="E58" s="119"/>
      <c r="F58" s="119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/>
      <c r="V58" s="121"/>
      <c r="W58" s="121"/>
      <c r="X58" s="119"/>
      <c r="Y58" s="32"/>
      <c r="Z58" s="32"/>
      <c r="AA58" s="32"/>
      <c r="AG58" s="1"/>
      <c r="AH58" s="40"/>
      <c r="AI58" s="25"/>
      <c r="AJ58" s="25"/>
      <c r="AK58" s="25"/>
      <c r="AL58" s="25"/>
      <c r="AM58" s="25"/>
      <c r="AN58" s="25"/>
      <c r="AO58" s="25"/>
      <c r="AP58" s="25"/>
      <c r="AQ58" s="52"/>
    </row>
    <row r="59" spans="1:43" ht="15">
      <c r="A59" s="26" t="s">
        <v>704</v>
      </c>
      <c r="C59" s="117"/>
      <c r="D59" s="118"/>
      <c r="E59" s="119"/>
      <c r="F59" s="119"/>
      <c r="G59" s="32"/>
      <c r="H59" s="32"/>
      <c r="I59" s="32"/>
      <c r="J59" s="32"/>
      <c r="K59" s="32"/>
      <c r="L59" s="32"/>
      <c r="M59" s="32"/>
      <c r="N59" s="32"/>
      <c r="O59" s="32"/>
      <c r="P59" s="90" t="str">
        <f>A59</f>
        <v>U15B</v>
      </c>
      <c r="Q59" s="32"/>
      <c r="R59" s="32"/>
      <c r="S59" s="32"/>
      <c r="T59" s="32"/>
      <c r="U59" s="35"/>
      <c r="V59" s="32"/>
      <c r="W59" s="32"/>
      <c r="X59" s="32"/>
      <c r="Y59" s="32"/>
      <c r="Z59" s="32"/>
      <c r="AA59" s="32"/>
      <c r="AG59" s="1"/>
      <c r="AH59" s="40"/>
      <c r="AI59" s="25"/>
      <c r="AJ59" s="25"/>
      <c r="AK59" s="25"/>
      <c r="AL59" s="25"/>
      <c r="AM59" s="25"/>
      <c r="AN59" s="38">
        <v>42</v>
      </c>
      <c r="AO59" s="38">
        <v>39</v>
      </c>
      <c r="AP59" s="38">
        <v>37</v>
      </c>
      <c r="AQ59" s="52"/>
    </row>
    <row r="60" spans="1:43">
      <c r="A60" s="1">
        <v>1</v>
      </c>
      <c r="B60" s="1" t="s">
        <v>705</v>
      </c>
      <c r="C60" s="104" t="s">
        <v>40</v>
      </c>
      <c r="D60" s="121">
        <v>15</v>
      </c>
      <c r="E60" s="119"/>
      <c r="F60" s="119"/>
      <c r="G60" s="32"/>
      <c r="H60" s="32"/>
      <c r="I60" s="32"/>
      <c r="J60" s="32">
        <f t="shared" ref="J60:J65" si="29">IFERROR(LARGE(D60:I60,1),0)+IF($C$5&gt;=2,IFERROR(LARGE(D60:I60,2),0),0)+IF($C$5&gt;=3,IFERROR(LARGE(D60:I60,3),0),0)+IF($C$5&gt;=4,IFERROR(LARGE(D60:I60,4),0),0)+IF($C$5&gt;=5,IFERROR(LARGE(D60:I60,5),0),0)+IF($C$5&gt;=6,IFERROR(LARGE(D60:I60,6),0),0)</f>
        <v>15</v>
      </c>
      <c r="K60" s="32"/>
      <c r="L60" s="32" t="s">
        <v>742</v>
      </c>
      <c r="M60" s="33">
        <f t="shared" ref="M60:M65" si="30">J60+(ROW(J60)-ROW(J$6))/10000</f>
        <v>15.0054</v>
      </c>
      <c r="N60" s="32">
        <f t="shared" ref="N60:N65" si="31">COUNT(D60:I60)</f>
        <v>1</v>
      </c>
      <c r="O60" s="32" t="str">
        <f t="shared" ref="O60:O65" ca="1" si="32">IF(AND(N60=1,OFFSET(C60,0,O$3)&gt;0),"Y",0)</f>
        <v>Y</v>
      </c>
      <c r="P60" s="34" t="s">
        <v>704</v>
      </c>
      <c r="Q60" s="113">
        <f t="shared" ref="Q60:Q65" si="33">1-(P60=P59)</f>
        <v>0</v>
      </c>
      <c r="R60" s="36">
        <f t="shared" ref="R60:R65" si="34">IFERROR(LARGE(D60:I60,1),0)*1.001+IF($C$5&gt;=2,IFERROR(LARGE(D60:I60,2),0),0)*1.0001+IF($C$5&gt;=3,IFERROR(LARGE(D60:I60,3),0),0)*1.00001+IF($C$5&gt;=4,IFERROR(LARGE(D60:I60,4),0),0)*1.000001+IF($C$5&gt;=5,IFERROR(LARGE(D60:I60,5),0),0)*1.0000001+IF($C$5&gt;=6,IFERROR(LARGE(D60:I60,6),0),0)*1.00000001</f>
        <v>15.014999999999999</v>
      </c>
      <c r="S60" s="36">
        <f t="shared" ref="S60:S65" si="35">J60+V60/1000+IF($C$5&gt;=2,W60/10000,0)+IF($C$5&gt;=3,X60/100000,0)+IF($C$5&gt;=4,Y60/1000000,0)+IF($C$5&gt;=5,Z60/10000000,0)+IF($C$5&gt;=6,AA60/100000000,0)</f>
        <v>15.015000000000001</v>
      </c>
      <c r="T60" s="35">
        <f t="shared" ref="T60:T65" si="36">1-(R60=S60)</f>
        <v>0</v>
      </c>
      <c r="U60" s="35">
        <f t="shared" ref="U60:U65" si="37">M60+V60/1000+W60/10000+X60/100000+Y60/1000000+Z60/10000000+AA60/100000000</f>
        <v>15.0204</v>
      </c>
      <c r="V60" s="121">
        <v>15</v>
      </c>
      <c r="W60" s="119"/>
      <c r="X60" s="119"/>
      <c r="Y60" s="32"/>
      <c r="Z60" s="32"/>
      <c r="AA60" s="32"/>
      <c r="AG60" s="1"/>
      <c r="AH60" s="40"/>
      <c r="AI60" s="25"/>
      <c r="AJ60" s="25"/>
      <c r="AK60" s="25"/>
      <c r="AL60" s="25"/>
      <c r="AM60" s="25"/>
      <c r="AN60" s="59"/>
      <c r="AO60" s="59"/>
      <c r="AP60" s="59"/>
      <c r="AQ60" s="52"/>
    </row>
    <row r="61" spans="1:43">
      <c r="A61" s="1">
        <v>2</v>
      </c>
      <c r="B61" s="1" t="s">
        <v>706</v>
      </c>
      <c r="C61" s="104" t="s">
        <v>241</v>
      </c>
      <c r="D61" s="121">
        <v>14</v>
      </c>
      <c r="E61" s="119"/>
      <c r="F61" s="119"/>
      <c r="G61" s="32"/>
      <c r="H61" s="32"/>
      <c r="I61" s="32"/>
      <c r="J61" s="32">
        <f t="shared" si="29"/>
        <v>14</v>
      </c>
      <c r="K61" s="32"/>
      <c r="L61" s="32" t="s">
        <v>743</v>
      </c>
      <c r="M61" s="33">
        <f t="shared" si="30"/>
        <v>14.0055</v>
      </c>
      <c r="N61" s="32">
        <f t="shared" si="31"/>
        <v>1</v>
      </c>
      <c r="O61" s="32" t="str">
        <f t="shared" ca="1" si="32"/>
        <v>Y</v>
      </c>
      <c r="P61" s="34" t="s">
        <v>704</v>
      </c>
      <c r="Q61" s="113">
        <f t="shared" si="33"/>
        <v>0</v>
      </c>
      <c r="R61" s="36">
        <f t="shared" si="34"/>
        <v>14.013999999999999</v>
      </c>
      <c r="S61" s="36">
        <f t="shared" si="35"/>
        <v>14.013999999999999</v>
      </c>
      <c r="T61" s="35">
        <f t="shared" si="36"/>
        <v>0</v>
      </c>
      <c r="U61" s="35">
        <f t="shared" si="37"/>
        <v>14.019499999999999</v>
      </c>
      <c r="V61" s="121">
        <v>14</v>
      </c>
      <c r="W61" s="119"/>
      <c r="X61" s="119"/>
      <c r="Y61" s="32"/>
      <c r="Z61" s="32"/>
      <c r="AA61" s="32"/>
      <c r="AG61" s="1"/>
      <c r="AH61" s="40"/>
      <c r="AI61" s="25"/>
      <c r="AJ61" s="25"/>
      <c r="AK61" s="25"/>
      <c r="AL61" s="25"/>
      <c r="AM61" s="25"/>
      <c r="AN61" s="59"/>
      <c r="AO61" s="59"/>
      <c r="AP61" s="59"/>
      <c r="AQ61" s="52"/>
    </row>
    <row r="62" spans="1:43">
      <c r="A62" s="1">
        <v>3</v>
      </c>
      <c r="B62" s="1" t="s">
        <v>707</v>
      </c>
      <c r="C62" s="104" t="s">
        <v>241</v>
      </c>
      <c r="D62" s="121">
        <v>13</v>
      </c>
      <c r="E62" s="119"/>
      <c r="F62" s="119"/>
      <c r="G62" s="32"/>
      <c r="H62" s="32"/>
      <c r="I62" s="32"/>
      <c r="J62" s="32">
        <f t="shared" si="29"/>
        <v>13</v>
      </c>
      <c r="K62" s="32"/>
      <c r="L62" s="32" t="s">
        <v>744</v>
      </c>
      <c r="M62" s="33">
        <f t="shared" si="30"/>
        <v>13.005599999999999</v>
      </c>
      <c r="N62" s="32">
        <f t="shared" si="31"/>
        <v>1</v>
      </c>
      <c r="O62" s="32" t="str">
        <f t="shared" ca="1" si="32"/>
        <v>Y</v>
      </c>
      <c r="P62" s="34" t="s">
        <v>704</v>
      </c>
      <c r="Q62" s="113">
        <f t="shared" si="33"/>
        <v>0</v>
      </c>
      <c r="R62" s="36">
        <f t="shared" si="34"/>
        <v>13.012999999999998</v>
      </c>
      <c r="S62" s="36">
        <f t="shared" si="35"/>
        <v>13.013</v>
      </c>
      <c r="T62" s="35">
        <f t="shared" si="36"/>
        <v>0</v>
      </c>
      <c r="U62" s="35">
        <f t="shared" si="37"/>
        <v>13.018599999999999</v>
      </c>
      <c r="V62" s="121">
        <v>13</v>
      </c>
      <c r="W62" s="119"/>
      <c r="X62" s="119"/>
      <c r="Y62" s="32"/>
      <c r="Z62" s="32"/>
      <c r="AA62" s="32"/>
      <c r="AG62" s="1"/>
      <c r="AH62" s="40"/>
      <c r="AI62" s="25"/>
      <c r="AJ62" s="25"/>
      <c r="AK62" s="25"/>
      <c r="AL62" s="25"/>
      <c r="AM62" s="25"/>
      <c r="AN62" s="59"/>
      <c r="AO62" s="59"/>
      <c r="AP62" s="59"/>
      <c r="AQ62" s="52"/>
    </row>
    <row r="63" spans="1:43">
      <c r="A63" s="1">
        <v>4</v>
      </c>
      <c r="B63" s="1" t="s">
        <v>708</v>
      </c>
      <c r="C63" s="104" t="s">
        <v>19</v>
      </c>
      <c r="D63" s="121">
        <v>12</v>
      </c>
      <c r="E63" s="119"/>
      <c r="F63" s="119"/>
      <c r="G63" s="32"/>
      <c r="H63" s="32"/>
      <c r="I63" s="32"/>
      <c r="J63" s="32">
        <f t="shared" si="29"/>
        <v>12</v>
      </c>
      <c r="K63" s="32"/>
      <c r="L63" s="32"/>
      <c r="M63" s="33">
        <f t="shared" si="30"/>
        <v>12.005699999999999</v>
      </c>
      <c r="N63" s="32">
        <f t="shared" si="31"/>
        <v>1</v>
      </c>
      <c r="O63" s="32" t="str">
        <f t="shared" ca="1" si="32"/>
        <v>Y</v>
      </c>
      <c r="P63" s="34" t="s">
        <v>704</v>
      </c>
      <c r="Q63" s="113">
        <f t="shared" si="33"/>
        <v>0</v>
      </c>
      <c r="R63" s="36">
        <f t="shared" si="34"/>
        <v>12.011999999999999</v>
      </c>
      <c r="S63" s="36">
        <f t="shared" si="35"/>
        <v>12.012</v>
      </c>
      <c r="T63" s="35">
        <f t="shared" si="36"/>
        <v>0</v>
      </c>
      <c r="U63" s="35">
        <f t="shared" si="37"/>
        <v>12.0177</v>
      </c>
      <c r="V63" s="121">
        <v>12</v>
      </c>
      <c r="W63" s="119"/>
      <c r="X63" s="119"/>
      <c r="Y63" s="32"/>
      <c r="Z63" s="32"/>
      <c r="AA63" s="32"/>
      <c r="AG63" s="1"/>
      <c r="AH63" s="40"/>
      <c r="AI63" s="25"/>
      <c r="AJ63" s="25"/>
      <c r="AK63" s="25"/>
      <c r="AL63" s="25"/>
      <c r="AM63" s="25"/>
      <c r="AN63" s="59"/>
      <c r="AO63" s="59"/>
      <c r="AP63" s="59"/>
      <c r="AQ63" s="52"/>
    </row>
    <row r="64" spans="1:43">
      <c r="A64" s="1">
        <v>5</v>
      </c>
      <c r="B64" s="1" t="s">
        <v>709</v>
      </c>
      <c r="C64" s="104" t="s">
        <v>25</v>
      </c>
      <c r="D64" s="121">
        <v>11</v>
      </c>
      <c r="E64" s="119"/>
      <c r="F64" s="119"/>
      <c r="G64" s="32"/>
      <c r="H64" s="32"/>
      <c r="I64" s="32"/>
      <c r="J64" s="32">
        <f t="shared" si="29"/>
        <v>11</v>
      </c>
      <c r="K64" s="32"/>
      <c r="L64" s="32"/>
      <c r="M64" s="33">
        <f t="shared" si="30"/>
        <v>11.005800000000001</v>
      </c>
      <c r="N64" s="32">
        <f t="shared" si="31"/>
        <v>1</v>
      </c>
      <c r="O64" s="32" t="str">
        <f t="shared" ca="1" si="32"/>
        <v>Y</v>
      </c>
      <c r="P64" s="34" t="s">
        <v>704</v>
      </c>
      <c r="Q64" s="113">
        <f t="shared" si="33"/>
        <v>0</v>
      </c>
      <c r="R64" s="36">
        <f t="shared" si="34"/>
        <v>11.010999999999999</v>
      </c>
      <c r="S64" s="36">
        <f t="shared" si="35"/>
        <v>11.010999999999999</v>
      </c>
      <c r="T64" s="35">
        <f t="shared" si="36"/>
        <v>0</v>
      </c>
      <c r="U64" s="35">
        <f t="shared" si="37"/>
        <v>11.0168</v>
      </c>
      <c r="V64" s="121">
        <v>11</v>
      </c>
      <c r="W64" s="119"/>
      <c r="X64" s="119"/>
      <c r="Y64" s="32"/>
      <c r="Z64" s="32"/>
      <c r="AA64" s="32"/>
      <c r="AG64" s="1"/>
      <c r="AH64" s="40"/>
      <c r="AI64" s="25"/>
      <c r="AJ64" s="25"/>
      <c r="AK64" s="25"/>
      <c r="AL64" s="25"/>
      <c r="AM64" s="25"/>
      <c r="AN64" s="59"/>
      <c r="AO64" s="59"/>
      <c r="AP64" s="59"/>
      <c r="AQ64" s="52"/>
    </row>
    <row r="65" spans="1:43">
      <c r="A65" s="1">
        <v>6</v>
      </c>
      <c r="B65" s="1" t="s">
        <v>710</v>
      </c>
      <c r="C65" s="104" t="s">
        <v>88</v>
      </c>
      <c r="D65" s="121">
        <v>10</v>
      </c>
      <c r="E65" s="119"/>
      <c r="F65" s="119"/>
      <c r="G65" s="32"/>
      <c r="H65" s="32"/>
      <c r="I65" s="32"/>
      <c r="J65" s="32">
        <f t="shared" si="29"/>
        <v>10</v>
      </c>
      <c r="K65" s="32"/>
      <c r="L65" s="32"/>
      <c r="M65" s="33">
        <f t="shared" si="30"/>
        <v>10.0059</v>
      </c>
      <c r="N65" s="32">
        <f t="shared" si="31"/>
        <v>1</v>
      </c>
      <c r="O65" s="32" t="str">
        <f t="shared" ca="1" si="32"/>
        <v>Y</v>
      </c>
      <c r="P65" s="34" t="s">
        <v>704</v>
      </c>
      <c r="Q65" s="113">
        <f t="shared" si="33"/>
        <v>0</v>
      </c>
      <c r="R65" s="36">
        <f t="shared" si="34"/>
        <v>10.009999999999998</v>
      </c>
      <c r="S65" s="36">
        <f t="shared" si="35"/>
        <v>10.01</v>
      </c>
      <c r="T65" s="35">
        <f t="shared" si="36"/>
        <v>0</v>
      </c>
      <c r="U65" s="35">
        <f t="shared" si="37"/>
        <v>10.0159</v>
      </c>
      <c r="V65" s="121">
        <v>10</v>
      </c>
      <c r="W65" s="119"/>
      <c r="X65" s="119"/>
      <c r="Y65" s="32"/>
      <c r="Z65" s="32"/>
      <c r="AA65" s="32"/>
      <c r="AG65" s="1"/>
      <c r="AH65" s="40"/>
      <c r="AI65" s="25"/>
      <c r="AJ65" s="25"/>
      <c r="AK65" s="25"/>
      <c r="AL65" s="25"/>
      <c r="AM65" s="25"/>
      <c r="AN65" s="59"/>
      <c r="AO65" s="59"/>
      <c r="AP65" s="59"/>
      <c r="AQ65" s="52"/>
    </row>
    <row r="66" spans="1:43" ht="3" customHeight="1">
      <c r="A66" s="104"/>
      <c r="B66" s="104"/>
      <c r="C66" s="104"/>
      <c r="D66" s="121"/>
      <c r="E66" s="121"/>
      <c r="F66" s="119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/>
      <c r="V66" s="118"/>
      <c r="W66" s="119"/>
      <c r="X66" s="119"/>
      <c r="Y66" s="32"/>
      <c r="Z66" s="32"/>
      <c r="AA66" s="32"/>
      <c r="AG66" s="1"/>
      <c r="AH66" s="40"/>
      <c r="AI66" s="25"/>
      <c r="AJ66" s="25"/>
      <c r="AK66" s="25"/>
      <c r="AL66" s="25"/>
      <c r="AM66" s="25"/>
      <c r="AN66" s="25"/>
      <c r="AO66" s="25"/>
      <c r="AP66" s="25"/>
      <c r="AQ66" s="52"/>
    </row>
    <row r="67" spans="1:43" ht="15">
      <c r="C67" s="117"/>
      <c r="D67" s="118"/>
      <c r="E67" s="119"/>
      <c r="F67" s="119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5"/>
      <c r="V67" s="121"/>
      <c r="W67" s="121"/>
      <c r="X67" s="119"/>
      <c r="Y67" s="32"/>
      <c r="Z67" s="32"/>
      <c r="AA67" s="32"/>
      <c r="AG67" s="1"/>
      <c r="AH67" s="40"/>
      <c r="AI67" s="25"/>
      <c r="AJ67" s="25"/>
      <c r="AK67" s="25"/>
      <c r="AL67" s="25"/>
      <c r="AM67" s="25"/>
      <c r="AN67" s="25"/>
      <c r="AO67" s="25"/>
      <c r="AP67" s="25"/>
      <c r="AQ67" s="52"/>
    </row>
    <row r="68" spans="1:43" ht="15">
      <c r="A68" s="26" t="s">
        <v>711</v>
      </c>
      <c r="C68" s="117"/>
      <c r="D68" s="118"/>
      <c r="E68" s="119"/>
      <c r="F68" s="119"/>
      <c r="G68" s="32"/>
      <c r="H68" s="32"/>
      <c r="I68" s="32"/>
      <c r="J68" s="32"/>
      <c r="K68" s="32"/>
      <c r="L68" s="32"/>
      <c r="M68" s="32"/>
      <c r="N68" s="32"/>
      <c r="O68" s="32"/>
      <c r="P68" s="90" t="str">
        <f>A68</f>
        <v>U15G</v>
      </c>
      <c r="Q68" s="32"/>
      <c r="R68" s="32"/>
      <c r="S68" s="32"/>
      <c r="T68" s="32"/>
      <c r="U68" s="35"/>
      <c r="V68" s="32"/>
      <c r="W68" s="32"/>
      <c r="X68" s="32"/>
      <c r="Y68" s="32"/>
      <c r="Z68" s="32"/>
      <c r="AA68" s="32"/>
      <c r="AG68" s="1"/>
      <c r="AH68" s="40"/>
      <c r="AI68" s="25"/>
      <c r="AJ68" s="25"/>
      <c r="AK68" s="25"/>
      <c r="AL68" s="25"/>
      <c r="AM68" s="25"/>
      <c r="AN68" s="38">
        <v>45</v>
      </c>
      <c r="AO68" s="38">
        <v>28</v>
      </c>
      <c r="AP68" s="38">
        <v>36</v>
      </c>
      <c r="AQ68" s="52"/>
    </row>
    <row r="69" spans="1:43">
      <c r="A69" s="1">
        <v>1</v>
      </c>
      <c r="B69" s="1" t="s">
        <v>712</v>
      </c>
      <c r="C69" s="104" t="s">
        <v>241</v>
      </c>
      <c r="D69" s="121">
        <v>15</v>
      </c>
      <c r="E69" s="119"/>
      <c r="F69" s="119"/>
      <c r="G69" s="32"/>
      <c r="H69" s="32"/>
      <c r="I69" s="32"/>
      <c r="J69" s="32">
        <f>IFERROR(LARGE(D69:I69,1),0)+IF($C$5&gt;=2,IFERROR(LARGE(D69:I69,2),0),0)+IF($C$5&gt;=3,IFERROR(LARGE(D69:I69,3),0),0)+IF($C$5&gt;=4,IFERROR(LARGE(D69:I69,4),0),0)+IF($C$5&gt;=5,IFERROR(LARGE(D69:I69,5),0),0)+IF($C$5&gt;=6,IFERROR(LARGE(D69:I69,6),0),0)</f>
        <v>15</v>
      </c>
      <c r="K69" s="32"/>
      <c r="L69" s="32" t="s">
        <v>745</v>
      </c>
      <c r="M69" s="33">
        <f>J69+(ROW(J69)-ROW(J$6))/10000</f>
        <v>15.0063</v>
      </c>
      <c r="N69" s="32">
        <f>COUNT(D69:I69)</f>
        <v>1</v>
      </c>
      <c r="O69" s="32" t="str">
        <f ca="1">IF(AND(N69=1,OFFSET(C69,0,O$3)&gt;0),"Y",0)</f>
        <v>Y</v>
      </c>
      <c r="P69" s="34" t="s">
        <v>711</v>
      </c>
      <c r="Q69" s="113">
        <f>1-(P69=P68)</f>
        <v>0</v>
      </c>
      <c r="R69" s="36">
        <f>IFERROR(LARGE(D69:I69,1),0)*1.001+IF($C$5&gt;=2,IFERROR(LARGE(D69:I69,2),0),0)*1.0001+IF($C$5&gt;=3,IFERROR(LARGE(D69:I69,3),0),0)*1.00001+IF($C$5&gt;=4,IFERROR(LARGE(D69:I69,4),0),0)*1.000001+IF($C$5&gt;=5,IFERROR(LARGE(D69:I69,5),0),0)*1.0000001+IF($C$5&gt;=6,IFERROR(LARGE(D69:I69,6),0),0)*1.00000001</f>
        <v>15.014999999999999</v>
      </c>
      <c r="S69" s="36">
        <f>J69+V69/1000+IF($C$5&gt;=2,W69/10000,0)+IF($C$5&gt;=3,X69/100000,0)+IF($C$5&gt;=4,Y69/1000000,0)+IF($C$5&gt;=5,Z69/10000000,0)+IF($C$5&gt;=6,AA69/100000000,0)</f>
        <v>15.015000000000001</v>
      </c>
      <c r="T69" s="35">
        <f>1-(R69=S69)</f>
        <v>0</v>
      </c>
      <c r="U69" s="35">
        <f>M69+V69/1000+W69/10000+X69/100000+Y69/1000000+Z69/10000000+AA69/100000000</f>
        <v>15.0213</v>
      </c>
      <c r="V69" s="121">
        <v>15</v>
      </c>
      <c r="W69" s="119"/>
      <c r="X69" s="119"/>
      <c r="Y69" s="32"/>
      <c r="Z69" s="32"/>
      <c r="AA69" s="32"/>
      <c r="AG69" s="1"/>
      <c r="AH69" s="40"/>
      <c r="AI69" s="25"/>
      <c r="AJ69" s="25"/>
      <c r="AK69" s="25"/>
      <c r="AL69" s="25"/>
      <c r="AM69" s="25"/>
      <c r="AN69" s="59"/>
      <c r="AO69" s="59"/>
      <c r="AP69" s="59"/>
      <c r="AQ69" s="52"/>
    </row>
    <row r="70" spans="1:43">
      <c r="A70" s="1">
        <v>2</v>
      </c>
      <c r="B70" s="1" t="s">
        <v>713</v>
      </c>
      <c r="C70" s="104" t="s">
        <v>40</v>
      </c>
      <c r="D70" s="121">
        <v>14</v>
      </c>
      <c r="E70" s="119"/>
      <c r="F70" s="119"/>
      <c r="G70" s="32"/>
      <c r="H70" s="32"/>
      <c r="I70" s="32"/>
      <c r="J70" s="32">
        <f>IFERROR(LARGE(D70:I70,1),0)+IF($C$5&gt;=2,IFERROR(LARGE(D70:I70,2),0),0)+IF($C$5&gt;=3,IFERROR(LARGE(D70:I70,3),0),0)+IF($C$5&gt;=4,IFERROR(LARGE(D70:I70,4),0),0)+IF($C$5&gt;=5,IFERROR(LARGE(D70:I70,5),0),0)+IF($C$5&gt;=6,IFERROR(LARGE(D70:I70,6),0),0)</f>
        <v>14</v>
      </c>
      <c r="K70" s="32"/>
      <c r="L70" s="32" t="s">
        <v>746</v>
      </c>
      <c r="M70" s="33">
        <f>J70+(ROW(J70)-ROW(J$6))/10000</f>
        <v>14.006399999999999</v>
      </c>
      <c r="N70" s="32">
        <f>COUNT(D70:I70)</f>
        <v>1</v>
      </c>
      <c r="O70" s="32" t="str">
        <f ca="1">IF(AND(N70=1,OFFSET(C70,0,O$3)&gt;0),"Y",0)</f>
        <v>Y</v>
      </c>
      <c r="P70" s="34" t="s">
        <v>711</v>
      </c>
      <c r="Q70" s="113">
        <f>1-(P70=P69)</f>
        <v>0</v>
      </c>
      <c r="R70" s="36">
        <f>IFERROR(LARGE(D70:I70,1),0)*1.001+IF($C$5&gt;=2,IFERROR(LARGE(D70:I70,2),0),0)*1.0001+IF($C$5&gt;=3,IFERROR(LARGE(D70:I70,3),0),0)*1.00001+IF($C$5&gt;=4,IFERROR(LARGE(D70:I70,4),0),0)*1.000001+IF($C$5&gt;=5,IFERROR(LARGE(D70:I70,5),0),0)*1.0000001+IF($C$5&gt;=6,IFERROR(LARGE(D70:I70,6),0),0)*1.00000001</f>
        <v>14.013999999999999</v>
      </c>
      <c r="S70" s="36">
        <f>J70+V70/1000+IF($C$5&gt;=2,W70/10000,0)+IF($C$5&gt;=3,X70/100000,0)+IF($C$5&gt;=4,Y70/1000000,0)+IF($C$5&gt;=5,Z70/10000000,0)+IF($C$5&gt;=6,AA70/100000000,0)</f>
        <v>14.013999999999999</v>
      </c>
      <c r="T70" s="35">
        <f>1-(R70=S70)</f>
        <v>0</v>
      </c>
      <c r="U70" s="35">
        <f>M70+V70/1000+W70/10000+X70/100000+Y70/1000000+Z70/10000000+AA70/100000000</f>
        <v>14.020399999999999</v>
      </c>
      <c r="V70" s="121">
        <v>14</v>
      </c>
      <c r="W70" s="119"/>
      <c r="X70" s="119"/>
      <c r="Y70" s="32"/>
      <c r="Z70" s="32"/>
      <c r="AA70" s="32"/>
      <c r="AG70" s="1"/>
      <c r="AH70" s="40"/>
      <c r="AI70" s="25"/>
      <c r="AJ70" s="25"/>
      <c r="AK70" s="25"/>
      <c r="AL70" s="25"/>
      <c r="AM70" s="25"/>
      <c r="AN70" s="59"/>
      <c r="AO70" s="59"/>
      <c r="AP70" s="59"/>
      <c r="AQ70" s="52"/>
    </row>
    <row r="71" spans="1:43">
      <c r="A71" s="1">
        <v>3</v>
      </c>
      <c r="B71" s="1" t="s">
        <v>714</v>
      </c>
      <c r="C71" s="104" t="s">
        <v>19</v>
      </c>
      <c r="D71" s="121">
        <v>13</v>
      </c>
      <c r="E71" s="119"/>
      <c r="F71" s="119"/>
      <c r="G71" s="32"/>
      <c r="H71" s="32"/>
      <c r="I71" s="32"/>
      <c r="J71" s="32">
        <f>IFERROR(LARGE(D71:I71,1),0)+IF($C$5&gt;=2,IFERROR(LARGE(D71:I71,2),0),0)+IF($C$5&gt;=3,IFERROR(LARGE(D71:I71,3),0),0)+IF($C$5&gt;=4,IFERROR(LARGE(D71:I71,4),0),0)+IF($C$5&gt;=5,IFERROR(LARGE(D71:I71,5),0),0)+IF($C$5&gt;=6,IFERROR(LARGE(D71:I71,6),0),0)</f>
        <v>13</v>
      </c>
      <c r="K71" s="32"/>
      <c r="L71" s="32" t="s">
        <v>747</v>
      </c>
      <c r="M71" s="33">
        <f>J71+(ROW(J71)-ROW(J$6))/10000</f>
        <v>13.006500000000001</v>
      </c>
      <c r="N71" s="32">
        <f>COUNT(D71:I71)</f>
        <v>1</v>
      </c>
      <c r="O71" s="32" t="str">
        <f ca="1">IF(AND(N71=1,OFFSET(C71,0,O$3)&gt;0),"Y",0)</f>
        <v>Y</v>
      </c>
      <c r="P71" s="34" t="s">
        <v>711</v>
      </c>
      <c r="Q71" s="113">
        <f>1-(P71=P70)</f>
        <v>0</v>
      </c>
      <c r="R71" s="36">
        <f>IFERROR(LARGE(D71:I71,1),0)*1.001+IF($C$5&gt;=2,IFERROR(LARGE(D71:I71,2),0),0)*1.0001+IF($C$5&gt;=3,IFERROR(LARGE(D71:I71,3),0),0)*1.00001+IF($C$5&gt;=4,IFERROR(LARGE(D71:I71,4),0),0)*1.000001+IF($C$5&gt;=5,IFERROR(LARGE(D71:I71,5),0),0)*1.0000001+IF($C$5&gt;=6,IFERROR(LARGE(D71:I71,6),0),0)*1.00000001</f>
        <v>13.012999999999998</v>
      </c>
      <c r="S71" s="36">
        <f>J71+V71/1000+IF($C$5&gt;=2,W71/10000,0)+IF($C$5&gt;=3,X71/100000,0)+IF($C$5&gt;=4,Y71/1000000,0)+IF($C$5&gt;=5,Z71/10000000,0)+IF($C$5&gt;=6,AA71/100000000,0)</f>
        <v>13.013</v>
      </c>
      <c r="T71" s="35">
        <f>1-(R71=S71)</f>
        <v>0</v>
      </c>
      <c r="U71" s="35">
        <f>M71+V71/1000+W71/10000+X71/100000+Y71/1000000+Z71/10000000+AA71/100000000</f>
        <v>13.019500000000001</v>
      </c>
      <c r="V71" s="121">
        <v>13</v>
      </c>
      <c r="W71" s="119"/>
      <c r="X71" s="119"/>
      <c r="Y71" s="32"/>
      <c r="Z71" s="32"/>
      <c r="AA71" s="32"/>
      <c r="AG71" s="1"/>
      <c r="AH71" s="40"/>
      <c r="AI71" s="25"/>
      <c r="AJ71" s="25"/>
      <c r="AK71" s="25"/>
      <c r="AL71" s="25"/>
      <c r="AM71" s="25"/>
      <c r="AN71" s="59"/>
      <c r="AO71" s="59"/>
      <c r="AP71" s="59"/>
      <c r="AQ71" s="52"/>
    </row>
    <row r="72" spans="1:43" ht="3" customHeight="1">
      <c r="A72" s="104"/>
      <c r="B72" s="104"/>
      <c r="C72" s="104"/>
      <c r="D72" s="121"/>
      <c r="E72" s="121"/>
      <c r="F72" s="119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5"/>
      <c r="V72" s="118"/>
      <c r="W72" s="119"/>
      <c r="X72" s="119"/>
      <c r="Y72" s="32"/>
      <c r="Z72" s="32"/>
      <c r="AA72" s="32"/>
      <c r="AG72" s="1"/>
      <c r="AH72" s="40"/>
      <c r="AI72" s="25"/>
      <c r="AJ72" s="25"/>
      <c r="AK72" s="25"/>
      <c r="AL72" s="25"/>
      <c r="AM72" s="25"/>
      <c r="AN72" s="25"/>
      <c r="AO72" s="25"/>
      <c r="AP72" s="25"/>
      <c r="AQ72" s="52"/>
    </row>
    <row r="73" spans="1:43" ht="15">
      <c r="C73" s="117"/>
      <c r="D73" s="118"/>
      <c r="E73" s="119"/>
      <c r="F73" s="119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/>
      <c r="V73" s="121"/>
      <c r="W73" s="121"/>
      <c r="X73" s="119"/>
      <c r="Y73" s="32"/>
      <c r="Z73" s="32"/>
      <c r="AA73" s="32"/>
      <c r="AG73" s="1"/>
      <c r="AH73" s="40"/>
      <c r="AI73" s="25"/>
      <c r="AJ73" s="25"/>
      <c r="AK73" s="25"/>
      <c r="AL73" s="25"/>
      <c r="AM73" s="25"/>
      <c r="AN73" s="25"/>
      <c r="AO73" s="25"/>
      <c r="AP73" s="25"/>
      <c r="AQ73" s="52"/>
    </row>
    <row r="74" spans="1:43" ht="15">
      <c r="A74" s="26" t="s">
        <v>715</v>
      </c>
      <c r="C74" s="117"/>
      <c r="D74" s="118"/>
      <c r="E74" s="119"/>
      <c r="F74" s="119"/>
      <c r="G74" s="32"/>
      <c r="H74" s="32"/>
      <c r="I74" s="32"/>
      <c r="J74" s="32"/>
      <c r="K74" s="32"/>
      <c r="L74" s="32"/>
      <c r="M74" s="32"/>
      <c r="N74" s="32"/>
      <c r="O74" s="32"/>
      <c r="P74" s="90" t="str">
        <f>A74</f>
        <v>U17B</v>
      </c>
      <c r="Q74" s="32"/>
      <c r="R74" s="32"/>
      <c r="S74" s="32"/>
      <c r="T74" s="32"/>
      <c r="U74" s="35"/>
      <c r="V74" s="32"/>
      <c r="W74" s="32"/>
      <c r="X74" s="32"/>
      <c r="Y74" s="32"/>
      <c r="Z74" s="32"/>
      <c r="AA74" s="32"/>
      <c r="AG74" s="1"/>
      <c r="AH74" s="40"/>
      <c r="AI74" s="25"/>
      <c r="AJ74" s="25"/>
      <c r="AK74" s="25"/>
      <c r="AL74" s="25"/>
      <c r="AM74" s="25"/>
      <c r="AN74" s="38">
        <v>43</v>
      </c>
      <c r="AO74" s="38">
        <v>30</v>
      </c>
      <c r="AP74" s="38">
        <v>15</v>
      </c>
      <c r="AQ74" s="38"/>
    </row>
    <row r="75" spans="1:43">
      <c r="A75" s="1">
        <v>1</v>
      </c>
      <c r="B75" s="1" t="s">
        <v>716</v>
      </c>
      <c r="C75" s="104" t="s">
        <v>40</v>
      </c>
      <c r="D75" s="121">
        <v>15</v>
      </c>
      <c r="E75" s="119"/>
      <c r="F75" s="119"/>
      <c r="G75" s="32"/>
      <c r="H75" s="32"/>
      <c r="I75" s="32"/>
      <c r="J75" s="32">
        <f>IFERROR(LARGE(D75:I75,1),0)+IF($C$5&gt;=2,IFERROR(LARGE(D75:I75,2),0),0)+IF($C$5&gt;=3,IFERROR(LARGE(D75:I75,3),0),0)+IF($C$5&gt;=4,IFERROR(LARGE(D75:I75,4),0),0)+IF($C$5&gt;=5,IFERROR(LARGE(D75:I75,5),0),0)+IF($C$5&gt;=6,IFERROR(LARGE(D75:I75,6),0),0)</f>
        <v>15</v>
      </c>
      <c r="K75" s="32"/>
      <c r="L75" s="32" t="s">
        <v>748</v>
      </c>
      <c r="M75" s="33">
        <f>J75+(ROW(J75)-ROW(J$6))/10000</f>
        <v>15.0069</v>
      </c>
      <c r="N75" s="32">
        <f>COUNT(D75:I75)</f>
        <v>1</v>
      </c>
      <c r="O75" s="32" t="str">
        <f ca="1">IF(AND(N75=1,OFFSET(C75,0,O$3)&gt;0),"Y",0)</f>
        <v>Y</v>
      </c>
      <c r="P75" s="34" t="s">
        <v>715</v>
      </c>
      <c r="Q75" s="113">
        <f>1-(P75=P74)</f>
        <v>0</v>
      </c>
      <c r="R75" s="36">
        <f>IFERROR(LARGE(D75:I75,1),0)*1.001+IF($C$5&gt;=2,IFERROR(LARGE(D75:I75,2),0),0)*1.0001+IF($C$5&gt;=3,IFERROR(LARGE(D75:I75,3),0),0)*1.00001+IF($C$5&gt;=4,IFERROR(LARGE(D75:I75,4),0),0)*1.000001+IF($C$5&gt;=5,IFERROR(LARGE(D75:I75,5),0),0)*1.0000001+IF($C$5&gt;=6,IFERROR(LARGE(D75:I75,6),0),0)*1.00000001</f>
        <v>15.014999999999999</v>
      </c>
      <c r="S75" s="36">
        <f>J75+V75/1000+IF($C$5&gt;=2,W75/10000,0)+IF($C$5&gt;=3,X75/100000,0)+IF($C$5&gt;=4,Y75/1000000,0)+IF($C$5&gt;=5,Z75/10000000,0)+IF($C$5&gt;=6,AA75/100000000,0)</f>
        <v>15.015000000000001</v>
      </c>
      <c r="T75" s="35">
        <f>1-(R75=S75)</f>
        <v>0</v>
      </c>
      <c r="U75" s="35">
        <f>M75+V75/1000+W75/10000+X75/100000+Y75/1000000+Z75/10000000+AA75/100000000</f>
        <v>15.0219</v>
      </c>
      <c r="V75" s="121">
        <v>15</v>
      </c>
      <c r="W75" s="119"/>
      <c r="X75" s="119"/>
      <c r="Y75" s="32"/>
      <c r="Z75" s="32"/>
      <c r="AA75" s="32"/>
      <c r="AG75" s="1"/>
      <c r="AH75" s="40"/>
      <c r="AI75" s="25"/>
      <c r="AJ75" s="25"/>
      <c r="AK75" s="25"/>
      <c r="AL75" s="25"/>
      <c r="AM75" s="25"/>
      <c r="AN75" s="59"/>
      <c r="AO75" s="59"/>
      <c r="AP75" s="59"/>
      <c r="AQ75" s="59"/>
    </row>
    <row r="76" spans="1:43">
      <c r="A76" s="1">
        <v>2</v>
      </c>
      <c r="B76" s="1" t="s">
        <v>717</v>
      </c>
      <c r="C76" s="104" t="s">
        <v>19</v>
      </c>
      <c r="D76" s="121">
        <v>14</v>
      </c>
      <c r="E76" s="119"/>
      <c r="F76" s="119"/>
      <c r="G76" s="32"/>
      <c r="H76" s="32"/>
      <c r="I76" s="32"/>
      <c r="J76" s="32">
        <f>IFERROR(LARGE(D76:I76,1),0)+IF($C$5&gt;=2,IFERROR(LARGE(D76:I76,2),0),0)+IF($C$5&gt;=3,IFERROR(LARGE(D76:I76,3),0),0)+IF($C$5&gt;=4,IFERROR(LARGE(D76:I76,4),0),0)+IF($C$5&gt;=5,IFERROR(LARGE(D76:I76,5),0),0)+IF($C$5&gt;=6,IFERROR(LARGE(D76:I76,6),0),0)</f>
        <v>14</v>
      </c>
      <c r="K76" s="32"/>
      <c r="L76" s="32" t="s">
        <v>749</v>
      </c>
      <c r="M76" s="33">
        <f>J76+(ROW(J76)-ROW(J$6))/10000</f>
        <v>14.007</v>
      </c>
      <c r="N76" s="32">
        <f>COUNT(D76:I76)</f>
        <v>1</v>
      </c>
      <c r="O76" s="32" t="str">
        <f ca="1">IF(AND(N76=1,OFFSET(C76,0,O$3)&gt;0),"Y",0)</f>
        <v>Y</v>
      </c>
      <c r="P76" s="34" t="s">
        <v>715</v>
      </c>
      <c r="Q76" s="113">
        <f>1-(P76=P75)</f>
        <v>0</v>
      </c>
      <c r="R76" s="36">
        <f>IFERROR(LARGE(D76:I76,1),0)*1.001+IF($C$5&gt;=2,IFERROR(LARGE(D76:I76,2),0),0)*1.0001+IF($C$5&gt;=3,IFERROR(LARGE(D76:I76,3),0),0)*1.00001+IF($C$5&gt;=4,IFERROR(LARGE(D76:I76,4),0),0)*1.000001+IF($C$5&gt;=5,IFERROR(LARGE(D76:I76,5),0),0)*1.0000001+IF($C$5&gt;=6,IFERROR(LARGE(D76:I76,6),0),0)*1.00000001</f>
        <v>14.013999999999999</v>
      </c>
      <c r="S76" s="36">
        <f>J76+V76/1000+IF($C$5&gt;=2,W76/10000,0)+IF($C$5&gt;=3,X76/100000,0)+IF($C$5&gt;=4,Y76/1000000,0)+IF($C$5&gt;=5,Z76/10000000,0)+IF($C$5&gt;=6,AA76/100000000,0)</f>
        <v>14.013999999999999</v>
      </c>
      <c r="T76" s="35">
        <f>1-(R76=S76)</f>
        <v>0</v>
      </c>
      <c r="U76" s="35">
        <f>M76+V76/1000+W76/10000+X76/100000+Y76/1000000+Z76/10000000+AA76/100000000</f>
        <v>14.020999999999999</v>
      </c>
      <c r="V76" s="121">
        <v>14</v>
      </c>
      <c r="W76" s="119"/>
      <c r="X76" s="119"/>
      <c r="Y76" s="32"/>
      <c r="Z76" s="32"/>
      <c r="AA76" s="32"/>
      <c r="AG76" s="1"/>
      <c r="AH76" s="40"/>
      <c r="AI76" s="25"/>
      <c r="AJ76" s="25"/>
      <c r="AK76" s="25"/>
      <c r="AL76" s="25"/>
      <c r="AM76" s="25"/>
      <c r="AN76" s="59"/>
      <c r="AO76" s="59"/>
      <c r="AP76" s="59"/>
      <c r="AQ76" s="59"/>
    </row>
    <row r="77" spans="1:43" ht="3" customHeight="1">
      <c r="A77" s="104"/>
      <c r="B77" s="104"/>
      <c r="C77" s="104"/>
      <c r="D77" s="121"/>
      <c r="E77" s="121"/>
      <c r="F77" s="119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/>
      <c r="V77" s="118"/>
      <c r="W77" s="119"/>
      <c r="X77" s="119"/>
      <c r="Y77" s="32"/>
      <c r="Z77" s="32"/>
      <c r="AA77" s="32"/>
      <c r="AG77" s="1"/>
      <c r="AH77" s="40"/>
      <c r="AI77" s="25"/>
      <c r="AJ77" s="25"/>
      <c r="AK77" s="25"/>
      <c r="AL77" s="25"/>
      <c r="AM77" s="25"/>
      <c r="AN77" s="25"/>
      <c r="AO77" s="25"/>
      <c r="AP77" s="25"/>
      <c r="AQ77" s="52"/>
    </row>
    <row r="78" spans="1:43" ht="15">
      <c r="C78" s="117"/>
      <c r="D78" s="118"/>
      <c r="E78" s="119"/>
      <c r="F78" s="119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5"/>
      <c r="V78" s="121"/>
      <c r="W78" s="121"/>
      <c r="X78" s="119"/>
      <c r="Y78" s="32"/>
      <c r="Z78" s="32"/>
      <c r="AA78" s="32"/>
      <c r="AG78" s="1"/>
      <c r="AH78" s="40"/>
      <c r="AI78" s="25"/>
      <c r="AJ78" s="25"/>
      <c r="AK78" s="25"/>
      <c r="AL78" s="25"/>
      <c r="AM78" s="25"/>
      <c r="AN78" s="25"/>
      <c r="AO78" s="25"/>
      <c r="AP78" s="25"/>
      <c r="AQ78" s="52"/>
    </row>
    <row r="79" spans="1:43" ht="15">
      <c r="A79" s="26" t="s">
        <v>718</v>
      </c>
      <c r="C79" s="117"/>
      <c r="D79" s="118"/>
      <c r="E79" s="119"/>
      <c r="F79" s="119"/>
      <c r="G79" s="120"/>
      <c r="H79" s="32"/>
      <c r="I79" s="32"/>
      <c r="J79" s="32"/>
      <c r="K79" s="32"/>
      <c r="L79" s="32"/>
      <c r="M79" s="32"/>
      <c r="N79" s="32"/>
      <c r="O79" s="32"/>
      <c r="P79" s="90" t="str">
        <f>A79</f>
        <v>U17G</v>
      </c>
      <c r="Q79" s="32"/>
      <c r="R79" s="32"/>
      <c r="S79" s="32"/>
      <c r="T79" s="32"/>
      <c r="U79" s="35"/>
      <c r="V79" s="32"/>
      <c r="W79" s="32"/>
      <c r="X79" s="32"/>
      <c r="Y79" s="32"/>
      <c r="Z79" s="32"/>
      <c r="AA79" s="32"/>
      <c r="AC79" s="37" t="e">
        <v>#N/A</v>
      </c>
      <c r="AD79" s="37" t="e">
        <v>#N/A</v>
      </c>
      <c r="AE79" s="37" t="e">
        <v>#N/A</v>
      </c>
      <c r="AF79" s="37" t="e">
        <v>#N/A</v>
      </c>
      <c r="AG79" s="38"/>
      <c r="AH79" s="39"/>
      <c r="AI79" s="40">
        <v>0</v>
      </c>
      <c r="AJ79" s="32">
        <v>0</v>
      </c>
      <c r="AK79" s="40"/>
      <c r="AL79" s="40"/>
      <c r="AM79" s="40"/>
      <c r="AN79" s="38">
        <v>45</v>
      </c>
      <c r="AO79" s="38">
        <v>41</v>
      </c>
      <c r="AP79" s="38">
        <v>28</v>
      </c>
      <c r="AQ79" s="52"/>
    </row>
    <row r="80" spans="1:43" ht="15">
      <c r="A80" s="1">
        <v>1</v>
      </c>
      <c r="B80" s="1" t="s">
        <v>719</v>
      </c>
      <c r="C80" s="104" t="s">
        <v>59</v>
      </c>
      <c r="D80" s="121">
        <v>15</v>
      </c>
      <c r="E80" s="119"/>
      <c r="F80" s="119"/>
      <c r="G80" s="120"/>
      <c r="H80" s="32"/>
      <c r="I80" s="32"/>
      <c r="J80" s="32">
        <f>IFERROR(LARGE(D80:I80,1),0)+IF($C$5&gt;=2,IFERROR(LARGE(D80:I80,2),0),0)+IF($C$5&gt;=3,IFERROR(LARGE(D80:I80,3),0),0)+IF($C$5&gt;=4,IFERROR(LARGE(D80:I80,4),0),0)+IF($C$5&gt;=5,IFERROR(LARGE(D80:I80,5),0),0)+IF($C$5&gt;=6,IFERROR(LARGE(D80:I80,6),0),0)</f>
        <v>15</v>
      </c>
      <c r="K80" s="32"/>
      <c r="L80" s="32" t="s">
        <v>750</v>
      </c>
      <c r="M80" s="33">
        <f>J80+(ROW(J80)-ROW(J$6))/10000</f>
        <v>15.007400000000001</v>
      </c>
      <c r="N80" s="32">
        <f>COUNT(D80:I80)</f>
        <v>1</v>
      </c>
      <c r="O80" s="32" t="str">
        <f ca="1">IF(AND(N80=1,OFFSET(C80,0,O$3)&gt;0),"Y",0)</f>
        <v>Y</v>
      </c>
      <c r="P80" s="34" t="s">
        <v>718</v>
      </c>
      <c r="Q80" s="113">
        <f>1-(P80=P79)</f>
        <v>0</v>
      </c>
      <c r="R80" s="36">
        <f>IFERROR(LARGE(D80:I80,1),0)*1.001+IF($C$5&gt;=2,IFERROR(LARGE(D80:I80,2),0),0)*1.0001+IF($C$5&gt;=3,IFERROR(LARGE(D80:I80,3),0),0)*1.00001+IF($C$5&gt;=4,IFERROR(LARGE(D80:I80,4),0),0)*1.000001+IF($C$5&gt;=5,IFERROR(LARGE(D80:I80,5),0),0)*1.0000001+IF($C$5&gt;=6,IFERROR(LARGE(D80:I80,6),0),0)*1.00000001</f>
        <v>15.014999999999999</v>
      </c>
      <c r="S80" s="36">
        <f>J80+V80/1000+IF($C$5&gt;=2,W80/10000,0)+IF($C$5&gt;=3,X80/100000,0)+IF($C$5&gt;=4,Y80/1000000,0)+IF($C$5&gt;=5,Z80/10000000,0)+IF($C$5&gt;=6,AA80/100000000,0)</f>
        <v>15.015000000000001</v>
      </c>
      <c r="T80" s="35">
        <f>1-(R80=S80)</f>
        <v>0</v>
      </c>
      <c r="U80" s="35">
        <f>M80+V80/1000+W80/10000+X80/100000+Y80/1000000+Z80/10000000+AA80/100000000</f>
        <v>15.022400000000001</v>
      </c>
      <c r="V80" s="121">
        <v>15</v>
      </c>
      <c r="W80" s="119"/>
      <c r="X80" s="119"/>
      <c r="Y80" s="120"/>
      <c r="Z80" s="32"/>
      <c r="AA80" s="32"/>
      <c r="AC80" s="37"/>
      <c r="AD80" s="37"/>
      <c r="AE80" s="37"/>
      <c r="AF80" s="37"/>
      <c r="AG80" s="38"/>
      <c r="AH80" s="39"/>
      <c r="AI80" s="40"/>
      <c r="AJ80" s="32"/>
      <c r="AK80" s="40"/>
      <c r="AL80" s="40"/>
      <c r="AM80" s="40"/>
      <c r="AN80" s="59"/>
      <c r="AO80" s="59"/>
      <c r="AP80" s="59"/>
      <c r="AQ80" s="52"/>
    </row>
    <row r="81" spans="1:43" ht="15">
      <c r="A81" s="1">
        <v>2</v>
      </c>
      <c r="B81" s="1" t="s">
        <v>720</v>
      </c>
      <c r="C81" s="104" t="s">
        <v>40</v>
      </c>
      <c r="D81" s="121">
        <v>14</v>
      </c>
      <c r="E81" s="119"/>
      <c r="F81" s="119"/>
      <c r="G81" s="120"/>
      <c r="H81" s="32"/>
      <c r="I81" s="32"/>
      <c r="J81" s="32">
        <f>IFERROR(LARGE(D81:I81,1),0)+IF($C$5&gt;=2,IFERROR(LARGE(D81:I81,2),0),0)+IF($C$5&gt;=3,IFERROR(LARGE(D81:I81,3),0),0)+IF($C$5&gt;=4,IFERROR(LARGE(D81:I81,4),0),0)+IF($C$5&gt;=5,IFERROR(LARGE(D81:I81,5),0),0)+IF($C$5&gt;=6,IFERROR(LARGE(D81:I81,6),0),0)</f>
        <v>14</v>
      </c>
      <c r="K81" s="32"/>
      <c r="L81" s="32" t="s">
        <v>751</v>
      </c>
      <c r="M81" s="33">
        <f>J81+(ROW(J81)-ROW(J$6))/10000</f>
        <v>14.0075</v>
      </c>
      <c r="N81" s="32">
        <f>COUNT(D81:I81)</f>
        <v>1</v>
      </c>
      <c r="O81" s="32" t="str">
        <f ca="1">IF(AND(N81=1,OFFSET(C81,0,O$3)&gt;0),"Y",0)</f>
        <v>Y</v>
      </c>
      <c r="P81" s="34" t="s">
        <v>718</v>
      </c>
      <c r="Q81" s="113">
        <f>1-(P81=P80)</f>
        <v>0</v>
      </c>
      <c r="R81" s="36">
        <f>IFERROR(LARGE(D81:I81,1),0)*1.001+IF($C$5&gt;=2,IFERROR(LARGE(D81:I81,2),0),0)*1.0001+IF($C$5&gt;=3,IFERROR(LARGE(D81:I81,3),0),0)*1.00001+IF($C$5&gt;=4,IFERROR(LARGE(D81:I81,4),0),0)*1.000001+IF($C$5&gt;=5,IFERROR(LARGE(D81:I81,5),0),0)*1.0000001+IF($C$5&gt;=6,IFERROR(LARGE(D81:I81,6),0),0)*1.00000001</f>
        <v>14.013999999999999</v>
      </c>
      <c r="S81" s="36">
        <f>J81+V81/1000+IF($C$5&gt;=2,W81/10000,0)+IF($C$5&gt;=3,X81/100000,0)+IF($C$5&gt;=4,Y81/1000000,0)+IF($C$5&gt;=5,Z81/10000000,0)+IF($C$5&gt;=6,AA81/100000000,0)</f>
        <v>14.013999999999999</v>
      </c>
      <c r="T81" s="35">
        <f>1-(R81=S81)</f>
        <v>0</v>
      </c>
      <c r="U81" s="35">
        <f>M81+V81/1000+W81/10000+X81/100000+Y81/1000000+Z81/10000000+AA81/100000000</f>
        <v>14.0215</v>
      </c>
      <c r="V81" s="121">
        <v>14</v>
      </c>
      <c r="W81" s="119"/>
      <c r="X81" s="119"/>
      <c r="Y81" s="120"/>
      <c r="Z81" s="32"/>
      <c r="AA81" s="32"/>
      <c r="AC81" s="37"/>
      <c r="AD81" s="37"/>
      <c r="AE81" s="37"/>
      <c r="AF81" s="37"/>
      <c r="AG81" s="38"/>
      <c r="AH81" s="39"/>
      <c r="AI81" s="40"/>
      <c r="AJ81" s="32"/>
      <c r="AK81" s="40"/>
      <c r="AL81" s="40"/>
      <c r="AM81" s="40"/>
      <c r="AN81" s="59"/>
      <c r="AO81" s="59"/>
      <c r="AP81" s="59"/>
      <c r="AQ81" s="52"/>
    </row>
    <row r="82" spans="1:43" ht="3" customHeight="1">
      <c r="C82" s="122"/>
      <c r="D82" s="119"/>
      <c r="E82" s="119"/>
      <c r="F82" s="123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18"/>
      <c r="W82" s="119"/>
      <c r="X82" s="119"/>
      <c r="Y82" s="120"/>
      <c r="Z82" s="32"/>
      <c r="AA82" s="32"/>
      <c r="AC82" s="37" t="e">
        <v>#N/A</v>
      </c>
      <c r="AD82" s="37" t="e">
        <v>#N/A</v>
      </c>
      <c r="AE82" s="37" t="e">
        <v>#N/A</v>
      </c>
      <c r="AF82" s="37" t="e">
        <v>#N/A</v>
      </c>
      <c r="AG82" s="38"/>
      <c r="AH82" s="39"/>
      <c r="AI82" s="40">
        <v>0</v>
      </c>
      <c r="AJ82" s="32">
        <v>0</v>
      </c>
      <c r="AK82" s="32"/>
      <c r="AL82" s="32"/>
      <c r="AM82" s="32"/>
      <c r="AN82" s="25"/>
      <c r="AO82" s="25"/>
      <c r="AP82" s="25"/>
      <c r="AQ82" s="52"/>
    </row>
    <row r="83" spans="1:43" ht="15"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19"/>
      <c r="W83" s="119"/>
      <c r="X83" s="123"/>
      <c r="Y83" s="32"/>
      <c r="Z83" s="32"/>
      <c r="AA83" s="32"/>
      <c r="AG83" s="1"/>
      <c r="AH83" s="1"/>
    </row>
    <row r="84" spans="1:43">
      <c r="D84" s="27"/>
      <c r="F84" s="27"/>
      <c r="G84" s="27"/>
      <c r="H84" s="27"/>
      <c r="AG84" s="1"/>
      <c r="AH84" s="1"/>
    </row>
    <row r="85" spans="1:43">
      <c r="D85" s="27"/>
      <c r="E85" s="27"/>
      <c r="F85" s="27"/>
      <c r="G85" s="27"/>
      <c r="H85" s="27"/>
      <c r="AG85" s="1"/>
      <c r="AH85" s="1"/>
    </row>
    <row r="86" spans="1:43" ht="15">
      <c r="D86" s="27"/>
      <c r="E86" s="66"/>
      <c r="F86" s="27"/>
      <c r="G86" s="27"/>
      <c r="H86" s="27"/>
      <c r="AG86" s="1"/>
      <c r="AH86" s="1"/>
    </row>
    <row r="87" spans="1:43" ht="15">
      <c r="D87" s="27"/>
      <c r="E87" s="27"/>
      <c r="F87" s="27"/>
      <c r="G87" s="27"/>
      <c r="H87" s="66"/>
      <c r="AG87" s="1"/>
      <c r="AH87" s="1"/>
    </row>
    <row r="88" spans="1:43">
      <c r="D88" s="27"/>
      <c r="E88" s="27"/>
      <c r="F88" s="27"/>
      <c r="G88" s="27"/>
      <c r="H88" s="27"/>
      <c r="AG88" s="1"/>
      <c r="AH88" s="1"/>
    </row>
    <row r="89" spans="1:43">
      <c r="D89" s="27"/>
      <c r="E89" s="27"/>
      <c r="F89" s="27"/>
      <c r="G89" s="27"/>
      <c r="H89" s="27"/>
      <c r="AG89" s="1"/>
      <c r="AH89" s="1"/>
    </row>
    <row r="90" spans="1:43" ht="15">
      <c r="D90" s="27"/>
      <c r="E90" s="27"/>
      <c r="F90" s="27"/>
      <c r="G90" s="66"/>
      <c r="H90" s="27"/>
      <c r="AG90" s="1"/>
      <c r="AH90" s="1"/>
    </row>
    <row r="91" spans="1:43">
      <c r="D91" s="27"/>
      <c r="E91" s="27"/>
      <c r="F91" s="27"/>
      <c r="G91" s="27"/>
      <c r="H91" s="27"/>
      <c r="AG91" s="1"/>
      <c r="AH91" s="1"/>
    </row>
    <row r="92" spans="1:43">
      <c r="D92" s="27"/>
      <c r="E92" s="27"/>
      <c r="F92" s="27"/>
      <c r="G92" s="27"/>
      <c r="H92" s="27"/>
      <c r="AG92" s="1"/>
      <c r="AH92" s="1"/>
    </row>
    <row r="93" spans="1:43">
      <c r="D93" s="27"/>
      <c r="E93" s="27"/>
      <c r="F93" s="27"/>
      <c r="G93" s="27"/>
      <c r="H93" s="27"/>
      <c r="AG93" s="1"/>
      <c r="AH93" s="1"/>
    </row>
    <row r="94" spans="1:43">
      <c r="D94" s="27"/>
      <c r="E94" s="27"/>
      <c r="F94" s="27"/>
      <c r="G94" s="27"/>
      <c r="H94" s="27"/>
      <c r="AG94" s="1"/>
      <c r="AH94" s="1"/>
    </row>
    <row r="95" spans="1:43" ht="15">
      <c r="D95" s="27"/>
      <c r="E95" s="27"/>
      <c r="F95" s="66"/>
      <c r="G95" s="27"/>
      <c r="H95" s="27"/>
      <c r="AG95" s="1"/>
      <c r="AH95" s="1"/>
    </row>
    <row r="96" spans="1:43">
      <c r="D96" s="27"/>
      <c r="E96" s="27"/>
      <c r="F96" s="27"/>
      <c r="G96" s="27"/>
      <c r="H96" s="27"/>
      <c r="AG96" s="1"/>
      <c r="AH96" s="1"/>
    </row>
    <row r="97" spans="4:34" ht="15">
      <c r="D97" s="66"/>
      <c r="E97" s="66"/>
      <c r="F97" s="27"/>
      <c r="G97" s="27"/>
      <c r="H97" s="27"/>
      <c r="AG97" s="1"/>
      <c r="AH97" s="1"/>
    </row>
    <row r="98" spans="4:34">
      <c r="D98" s="27"/>
      <c r="E98" s="27"/>
      <c r="F98" s="27"/>
      <c r="G98" s="27"/>
      <c r="H98" s="27"/>
      <c r="AG98" s="1"/>
      <c r="AH98" s="1"/>
    </row>
    <row r="99" spans="4:34">
      <c r="D99" s="27"/>
      <c r="E99" s="27"/>
      <c r="F99" s="27"/>
      <c r="G99" s="27"/>
      <c r="AG99" s="1"/>
      <c r="AH99" s="1"/>
    </row>
    <row r="100" spans="4:34">
      <c r="D100" s="27"/>
      <c r="E100" s="27"/>
      <c r="F100" s="27"/>
      <c r="G100" s="27"/>
      <c r="AG100" s="1"/>
      <c r="AH100" s="1"/>
    </row>
    <row r="101" spans="4:34" ht="15">
      <c r="D101" s="27"/>
      <c r="E101" s="27"/>
      <c r="G101" s="27"/>
      <c r="H101" s="66"/>
      <c r="AG101" s="1"/>
      <c r="AH101" s="1"/>
    </row>
    <row r="102" spans="4:34">
      <c r="E102" s="27"/>
      <c r="G102" s="27"/>
      <c r="H102" s="27"/>
      <c r="AG102" s="1"/>
      <c r="AH102" s="1"/>
    </row>
    <row r="103" spans="4:34" ht="15">
      <c r="E103" s="27"/>
      <c r="F103" s="66"/>
      <c r="H103" s="27"/>
      <c r="AG103" s="1"/>
      <c r="AH103" s="1"/>
    </row>
    <row r="104" spans="4:34" ht="15">
      <c r="D104" s="66"/>
      <c r="F104" s="27"/>
      <c r="H104" s="27"/>
      <c r="AG104" s="1"/>
      <c r="AH104" s="1"/>
    </row>
    <row r="105" spans="4:34" ht="15">
      <c r="D105" s="27"/>
      <c r="F105" s="27"/>
      <c r="G105" s="66"/>
      <c r="H105" s="27"/>
      <c r="AG105" s="1"/>
      <c r="AH105" s="1"/>
    </row>
    <row r="106" spans="4:34" ht="15">
      <c r="D106" s="27"/>
      <c r="E106" s="66"/>
      <c r="F106" s="27"/>
      <c r="G106" s="27"/>
      <c r="H106" s="27"/>
      <c r="AG106" s="1"/>
      <c r="AH106" s="1"/>
    </row>
    <row r="107" spans="4:34">
      <c r="D107" s="27"/>
      <c r="E107" s="27"/>
      <c r="F107" s="27"/>
      <c r="G107" s="27"/>
      <c r="H107" s="27"/>
      <c r="AG107" s="1"/>
      <c r="AH107" s="1"/>
    </row>
    <row r="108" spans="4:34">
      <c r="E108" s="27"/>
      <c r="G108" s="27"/>
      <c r="H108" s="27"/>
      <c r="AG108" s="1"/>
      <c r="AH108" s="1"/>
    </row>
    <row r="109" spans="4:34">
      <c r="E109" s="27"/>
      <c r="G109" s="27"/>
      <c r="AG109" s="1"/>
      <c r="AH109" s="1"/>
    </row>
    <row r="110" spans="4:34">
      <c r="AG110" s="1"/>
      <c r="AH110" s="1"/>
    </row>
    <row r="111" spans="4:34" ht="15">
      <c r="H111" s="66"/>
      <c r="AG111" s="1"/>
      <c r="AH111" s="1"/>
    </row>
    <row r="112" spans="4:34" ht="15">
      <c r="E112" s="66"/>
      <c r="G112" s="66"/>
      <c r="H112" s="27"/>
      <c r="AG112" s="1"/>
      <c r="AH112" s="1"/>
    </row>
    <row r="113" spans="5:34">
      <c r="E113" s="27"/>
      <c r="G113" s="27"/>
      <c r="H113" s="27"/>
      <c r="AG113" s="1"/>
      <c r="AH113" s="1"/>
    </row>
    <row r="114" spans="5:34">
      <c r="E114" s="27"/>
      <c r="G114" s="27"/>
      <c r="H114" s="27"/>
      <c r="AG114" s="1"/>
      <c r="AH114" s="1"/>
    </row>
    <row r="115" spans="5:34">
      <c r="E115" s="27"/>
      <c r="G115" s="27"/>
      <c r="H115" s="27"/>
      <c r="AG115" s="1"/>
      <c r="AH115" s="1"/>
    </row>
    <row r="116" spans="5:34">
      <c r="G116" s="27"/>
      <c r="AG116" s="1"/>
      <c r="AH116" s="1"/>
    </row>
  </sheetData>
  <pageMargins left="0.35433070866141736" right="0.15748031496062992" top="0.59055118110236227" bottom="0.39370078740157483" header="0.51181102362204722" footer="0.51181102362204722"/>
  <pageSetup paperSize="9" orientation="portrait" horizontalDpi="4294967293" r:id="rId1"/>
  <headerFooter alignWithMargins="0">
    <oddFooter>Page &amp;P of &amp;N</oddFooter>
  </headerFooter>
  <rowBreaks count="1" manualBreakCount="1"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150</vt:i4>
      </vt:variant>
    </vt:vector>
  </HeadingPairs>
  <TitlesOfParts>
    <vt:vector size="156" baseType="lpstr">
      <vt:lpstr>Results Senior</vt:lpstr>
      <vt:lpstr>Cum Men</vt:lpstr>
      <vt:lpstr>cum Women</vt:lpstr>
      <vt:lpstr>Team Results</vt:lpstr>
      <vt:lpstr>Results Junior</vt:lpstr>
      <vt:lpstr>Cum Junior</vt:lpstr>
      <vt:lpstr>CumJuniorAwardsRefCol</vt:lpstr>
      <vt:lpstr>CumJuniorClubCodeCol</vt:lpstr>
      <vt:lpstr>CumJuniorEstMaxCol</vt:lpstr>
      <vt:lpstr>CumJuniorFirstAnalCol</vt:lpstr>
      <vt:lpstr>CumJuniorFormulaLastRacePredictor</vt:lpstr>
      <vt:lpstr>CumJuniorFormulaTotal</vt:lpstr>
      <vt:lpstr>CumJuniorLastAnalCol</vt:lpstr>
      <vt:lpstr>CumJuniorLastCol</vt:lpstr>
      <vt:lpstr>CumJuniorMakeFirstCol</vt:lpstr>
      <vt:lpstr>CumJuniorNameCol</vt:lpstr>
      <vt:lpstr>CumJuniorPositionCol</vt:lpstr>
      <vt:lpstr>CumJuniorPrevNoOfRacesCol</vt:lpstr>
      <vt:lpstr>CumJuniorPrevPointsCol</vt:lpstr>
      <vt:lpstr>CumJuniorR1Col</vt:lpstr>
      <vt:lpstr>CumJuniorR2Col</vt:lpstr>
      <vt:lpstr>CumJuniorR3Col</vt:lpstr>
      <vt:lpstr>CumJuniorR4Col</vt:lpstr>
      <vt:lpstr>CumJuniorR5Col</vt:lpstr>
      <vt:lpstr>CumJuniorR6Col</vt:lpstr>
      <vt:lpstr>CumJuniorRacesRunCol</vt:lpstr>
      <vt:lpstr>CumJuniorTotalCol</vt:lpstr>
      <vt:lpstr>CumJuniorU11B</vt:lpstr>
      <vt:lpstr>CumJuniorU11G</vt:lpstr>
      <vt:lpstr>CumJuniorU13B</vt:lpstr>
      <vt:lpstr>CumJuniorU13G</vt:lpstr>
      <vt:lpstr>CumJuniorU15B</vt:lpstr>
      <vt:lpstr>CumJuniorU15G</vt:lpstr>
      <vt:lpstr>CumJuniorU17B</vt:lpstr>
      <vt:lpstr>CumJuniorU17G</vt:lpstr>
      <vt:lpstr>CumJuniorWeightedSortCol</vt:lpstr>
      <vt:lpstr>CumMenAwardsRefCol</vt:lpstr>
      <vt:lpstr>CumMenClubCodeCol</vt:lpstr>
      <vt:lpstr>CumMenEligibleCol</vt:lpstr>
      <vt:lpstr>CumMenESPositionCol</vt:lpstr>
      <vt:lpstr>CumMenEstMaxCol</vt:lpstr>
      <vt:lpstr>CumMenFirstAnalCol</vt:lpstr>
      <vt:lpstr>CumMenFormulaLastRacePredictor</vt:lpstr>
      <vt:lpstr>CumMenFormulaTotal</vt:lpstr>
      <vt:lpstr>CumMenLastAnalCol</vt:lpstr>
      <vt:lpstr>CumMenLastCol</vt:lpstr>
      <vt:lpstr>CumMenMakeFirstCol</vt:lpstr>
      <vt:lpstr>CumMenNameCol</vt:lpstr>
      <vt:lpstr>CumMenPositionCol</vt:lpstr>
      <vt:lpstr>CumMenPrevNoOfRacesCol</vt:lpstr>
      <vt:lpstr>CumMenPrevPointsCol</vt:lpstr>
      <vt:lpstr>CumMenR1Col</vt:lpstr>
      <vt:lpstr>CumMenR2Col</vt:lpstr>
      <vt:lpstr>CumMenR3Col</vt:lpstr>
      <vt:lpstr>CumMenR4Col</vt:lpstr>
      <vt:lpstr>CumMenR5Col</vt:lpstr>
      <vt:lpstr>CumMenR6Col</vt:lpstr>
      <vt:lpstr>CumMenRace2Input</vt:lpstr>
      <vt:lpstr>CumMenRacesRunCol</vt:lpstr>
      <vt:lpstr>CumMenTotalCol</vt:lpstr>
      <vt:lpstr>CumMenweightedSortCol</vt:lpstr>
      <vt:lpstr>CumWomenAwardsRefCol</vt:lpstr>
      <vt:lpstr>CumWomenClubCodeCol</vt:lpstr>
      <vt:lpstr>CumWomenEligibleCol</vt:lpstr>
      <vt:lpstr>CumWomenESPositionCol</vt:lpstr>
      <vt:lpstr>CumWomenEstMaxCol</vt:lpstr>
      <vt:lpstr>CumWomenFirstAnalCol</vt:lpstr>
      <vt:lpstr>CumWomenFormulaLastRacePredictor</vt:lpstr>
      <vt:lpstr>CumWomenFormulaTotal</vt:lpstr>
      <vt:lpstr>CumWomenLastAnalCol</vt:lpstr>
      <vt:lpstr>CumWomenLastCol</vt:lpstr>
      <vt:lpstr>CumWomenMakeFirstCol</vt:lpstr>
      <vt:lpstr>CumWomenNameCol</vt:lpstr>
      <vt:lpstr>CumWomenPositionCol</vt:lpstr>
      <vt:lpstr>CumWomenPrevNoOfRacesCol</vt:lpstr>
      <vt:lpstr>CumWomenPrevPointsCol</vt:lpstr>
      <vt:lpstr>CumWomenR1Col</vt:lpstr>
      <vt:lpstr>CumWomenR2Col</vt:lpstr>
      <vt:lpstr>CumWomenR3Col</vt:lpstr>
      <vt:lpstr>CumWomenR4Col</vt:lpstr>
      <vt:lpstr>CumWomenR5Col</vt:lpstr>
      <vt:lpstr>CumWomenR6Col</vt:lpstr>
      <vt:lpstr>CumWomenRacesRunCol</vt:lpstr>
      <vt:lpstr>CumWomenTotalCol</vt:lpstr>
      <vt:lpstr>CumWomenWeightedSortCol</vt:lpstr>
      <vt:lpstr>Men_35</vt:lpstr>
      <vt:lpstr>Men_40</vt:lpstr>
      <vt:lpstr>Men_45</vt:lpstr>
      <vt:lpstr>Men_50</vt:lpstr>
      <vt:lpstr>Men_55</vt:lpstr>
      <vt:lpstr>Men_60</vt:lpstr>
      <vt:lpstr>Men_65</vt:lpstr>
      <vt:lpstr>Men_70</vt:lpstr>
      <vt:lpstr>'Cum Junior'!Print_Area</vt:lpstr>
      <vt:lpstr>'Cum Men'!Print_Area</vt:lpstr>
      <vt:lpstr>'cum Women'!Print_Area</vt:lpstr>
      <vt:lpstr>'Results Junior'!Print_Area</vt:lpstr>
      <vt:lpstr>'Team Results'!Print_Area</vt:lpstr>
      <vt:lpstr>'Cum Junior'!Print_Titles</vt:lpstr>
      <vt:lpstr>'Cum Men'!Print_Titles</vt:lpstr>
      <vt:lpstr>'cum Women'!Print_Titles</vt:lpstr>
      <vt:lpstr>'Results Junior'!Print_Titles</vt:lpstr>
      <vt:lpstr>'Results Senior'!Print_Titles</vt:lpstr>
      <vt:lpstr>ResultsClubCodeColSenior</vt:lpstr>
      <vt:lpstr>ResultsClubFullColSenior</vt:lpstr>
      <vt:lpstr>ResultsDNFEndRowSenior</vt:lpstr>
      <vt:lpstr>ResultsDNFStartRowSenior</vt:lpstr>
      <vt:lpstr>ResultsHeaderRowSenior</vt:lpstr>
      <vt:lpstr>ResultsJuniorBlock</vt:lpstr>
      <vt:lpstr>ResultsJuniorBlock2</vt:lpstr>
      <vt:lpstr>ResultsJuniorClubCodeCol</vt:lpstr>
      <vt:lpstr>ResultsJuniorClubFullCol</vt:lpstr>
      <vt:lpstr>ResultsJuniorHeader</vt:lpstr>
      <vt:lpstr>ResultsJuniorNameCol</vt:lpstr>
      <vt:lpstr>ResultsJuniorPointsCol</vt:lpstr>
      <vt:lpstr>ResultsJuniorPositionCol</vt:lpstr>
      <vt:lpstr>ResultsJuniorPreRegCol</vt:lpstr>
      <vt:lpstr>ResultsJuniorRaceNoCol</vt:lpstr>
      <vt:lpstr>ResultsJuniorTimeCol</vt:lpstr>
      <vt:lpstr>ResultsJuniorTimeFormat</vt:lpstr>
      <vt:lpstr>ResultsNameColSenior</vt:lpstr>
      <vt:lpstr>ResultsNumberColSenior</vt:lpstr>
      <vt:lpstr>SeniorMen</vt:lpstr>
      <vt:lpstr>SeniorWomen</vt:lpstr>
      <vt:lpstr>TeamFormula1</vt:lpstr>
      <vt:lpstr>TeamPointsByRace1</vt:lpstr>
      <vt:lpstr>TeamPointsByRace2</vt:lpstr>
      <vt:lpstr>TeamResultFinalPositionRow</vt:lpstr>
      <vt:lpstr>TeamResultFinalTotalRow</vt:lpstr>
      <vt:lpstr>TeamResultPositionRow</vt:lpstr>
      <vt:lpstr>TeamResultPrevPositionRow</vt:lpstr>
      <vt:lpstr>TeamResultsClubs</vt:lpstr>
      <vt:lpstr>TeamResultsFigs</vt:lpstr>
      <vt:lpstr>TeamResultsFigs2</vt:lpstr>
      <vt:lpstr>TeamResultsHeaderRow</vt:lpstr>
      <vt:lpstr>TeamResultsPreviousRaceHeader</vt:lpstr>
      <vt:lpstr>TeamResultsTable</vt:lpstr>
      <vt:lpstr>TeamResultsTotalRow</vt:lpstr>
      <vt:lpstr>ToFile1</vt:lpstr>
      <vt:lpstr>ToFile10</vt:lpstr>
      <vt:lpstr>ToFile2</vt:lpstr>
      <vt:lpstr>ToFile3</vt:lpstr>
      <vt:lpstr>ToFile4</vt:lpstr>
      <vt:lpstr>ToFile5</vt:lpstr>
      <vt:lpstr>ToFile6</vt:lpstr>
      <vt:lpstr>ToFile7</vt:lpstr>
      <vt:lpstr>ToFile8</vt:lpstr>
      <vt:lpstr>ToFile9</vt:lpstr>
      <vt:lpstr>Women35</vt:lpstr>
      <vt:lpstr>Women40</vt:lpstr>
      <vt:lpstr>Women45</vt:lpstr>
      <vt:lpstr>Women50</vt:lpstr>
      <vt:lpstr>Women55</vt:lpstr>
      <vt:lpstr>Women60</vt:lpstr>
      <vt:lpstr>Women65</vt:lpstr>
      <vt:lpstr>Women70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ESSCCL</dc:creator>
  <cp:lastModifiedBy>graham.west.1@gmail.com</cp:lastModifiedBy>
  <dcterms:created xsi:type="dcterms:W3CDTF">2025-10-12T21:04:45Z</dcterms:created>
  <dcterms:modified xsi:type="dcterms:W3CDTF">2025-10-12T21:04:55Z</dcterms:modified>
</cp:coreProperties>
</file>